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779" firstSheet="2" activeTab="9"/>
  </bookViews>
  <sheets>
    <sheet name="Р.I. Обслужено" sheetId="1" r:id="rId1"/>
    <sheet name="Р.II.Услуги_пожилые" sheetId="2" r:id="rId2"/>
    <sheet name="Р.II.Услуги_ИТВ" sheetId="3" r:id="rId3"/>
    <sheet name="Р.II.Услуги_семьи" sheetId="4" r:id="rId4"/>
    <sheet name="Р.II.Услуги_другие" sheetId="5" r:id="rId5"/>
    <sheet name="Надомное" sheetId="6" r:id="rId6"/>
    <sheet name="П_стационар" sheetId="7" r:id="rId7"/>
    <sheet name="Стационар" sheetId="8" r:id="rId8"/>
    <sheet name="Срочка" sheetId="9" r:id="rId9"/>
    <sheet name="Р.VI Итоги по оплате" sheetId="10" r:id="rId10"/>
  </sheets>
  <definedNames>
    <definedName name="_xlnm.Print_Area" localSheetId="5">'Надомное'!$B$3:$Y$67</definedName>
    <definedName name="_xlnm.Print_Area" localSheetId="6">'П_стационар'!$B$3:$Y$74</definedName>
    <definedName name="_xlnm.Print_Area" localSheetId="0">'Р.I. Обслужено'!$B$1:$AF$44</definedName>
    <definedName name="_xlnm.Print_Area" localSheetId="4">'Р.II.Услуги_другие'!$B$1:$AM$36</definedName>
    <definedName name="_xlnm.Print_Area" localSheetId="2">'Р.II.Услуги_ИТВ'!$B$1:$AM$36</definedName>
    <definedName name="_xlnm.Print_Area" localSheetId="1">'Р.II.Услуги_пожилые'!$B$1:$BW$36</definedName>
    <definedName name="_xlnm.Print_Area" localSheetId="3">'Р.II.Услуги_семьи'!$B$1:$AM$36</definedName>
    <definedName name="_xlnm.Print_Area" localSheetId="9">'Р.VI Итоги по оплате'!$B$1:$Z$150</definedName>
    <definedName name="_xlnm.Print_Area" localSheetId="8">'Срочка'!$B$3:$P$25</definedName>
    <definedName name="_xlnm.Print_Area" localSheetId="7">'Стационар'!$B$3:$Y$75</definedName>
  </definedNames>
  <calcPr fullCalcOnLoad="1"/>
</workbook>
</file>

<file path=xl/comments1.xml><?xml version="1.0" encoding="utf-8"?>
<comments xmlns="http://schemas.openxmlformats.org/spreadsheetml/2006/main">
  <authors>
    <author>vmn</author>
    <author>san</author>
  </authors>
  <commentList>
    <comment ref="I3" authorId="0">
      <text>
        <r>
          <rPr>
            <b/>
            <sz val="9"/>
            <rFont val="Tahoma"/>
            <family val="0"/>
          </rPr>
          <t>Выберите отчетный период (месяц, год)</t>
        </r>
      </text>
    </comment>
    <comment ref="D5" authorId="0">
      <text>
        <r>
          <rPr>
            <b/>
            <sz val="9"/>
            <rFont val="Tahoma"/>
            <family val="0"/>
          </rPr>
          <t xml:space="preserve">Введите наименование учреждения </t>
        </r>
      </text>
    </comment>
    <comment ref="C15" authorId="0">
      <text>
        <r>
          <rPr>
            <b/>
            <sz val="9"/>
            <rFont val="Tahoma"/>
            <family val="0"/>
          </rPr>
          <t>В строке 1 указывается численность обслуженных граждан по категориям без двойного учета (если человек в течение отчетного периода обслуживался в разных отделениях Центра, он учитывается, как один человек)</t>
        </r>
      </text>
    </comment>
    <comment ref="AB10" authorId="1">
      <text>
        <r>
          <rPr>
            <b/>
            <sz val="9"/>
            <rFont val="Tahoma"/>
            <family val="2"/>
          </rPr>
          <t>По полустационарной форме соц. обслуживания  учитываются только те граждане, которые получают услуги по договору о соц. обслуживании</t>
        </r>
      </text>
    </comment>
  </commentList>
</comments>
</file>

<file path=xl/sharedStrings.xml><?xml version="1.0" encoding="utf-8"?>
<sst xmlns="http://schemas.openxmlformats.org/spreadsheetml/2006/main" count="1269" uniqueCount="354">
  <si>
    <t>отделение психолого-педагогической помощи</t>
  </si>
  <si>
    <t>отделение срочного социального обслуживания</t>
  </si>
  <si>
    <t>отделение временного пребывания детей и подростков</t>
  </si>
  <si>
    <t>отделение помощи женщинам, оказавшимся в трудной жизненной ситуации</t>
  </si>
  <si>
    <t>отделение  дневного пребывания граждан пожилого возраста и инвалидов</t>
  </si>
  <si>
    <t>социально-реабилитационное отделение для граждан пожилого возраста и инвалидов</t>
  </si>
  <si>
    <t>отделение по работе с семьями и детьми</t>
  </si>
  <si>
    <t>Центр социального обслуживания населения</t>
  </si>
  <si>
    <t>ВСЕГО</t>
  </si>
  <si>
    <t>граждан пожилого возраста</t>
  </si>
  <si>
    <t>из них инвалидов</t>
  </si>
  <si>
    <t>Реабилитационный центр для детей и подростков с ограниченными возможностями</t>
  </si>
  <si>
    <t>Социальный центр по оказанию помощи лицам БОМЖ</t>
  </si>
  <si>
    <t>Дом-интернат общего типа</t>
  </si>
  <si>
    <t>Дом-интернат для умственно отсталых детей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</si>
  <si>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</si>
  <si>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</si>
  <si>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</si>
  <si>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</si>
  <si>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</si>
  <si>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</si>
  <si>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</si>
  <si>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</si>
  <si>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</si>
  <si>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</si>
  <si>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</si>
  <si>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</si>
  <si>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</si>
  <si>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</si>
  <si>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</si>
  <si>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из них:</t>
  </si>
  <si>
    <t>А</t>
  </si>
  <si>
    <t>В</t>
  </si>
  <si>
    <t>Психоневрологический дом-интернат</t>
  </si>
  <si>
    <t>инвалидов трудоспо-
спобного возраста</t>
  </si>
  <si>
    <t>других</t>
  </si>
  <si>
    <t>детей-сирот, детей, оставшихся без попечения родителей</t>
  </si>
  <si>
    <t>Показатели эффективности деятельности учреждений социального обслуживания населения</t>
  </si>
  <si>
    <t>признанных судом недееспо-
собными</t>
  </si>
  <si>
    <t>детский телефон "Доверие"</t>
  </si>
  <si>
    <t>стационарное отделение</t>
  </si>
  <si>
    <t>отделение дневного пребывания</t>
  </si>
  <si>
    <t>Социально-реабилитационный центр для несовершеннолетних "Вятушка"</t>
  </si>
  <si>
    <t>Социально-медицинские</t>
  </si>
  <si>
    <t>Социально-психологические</t>
  </si>
  <si>
    <t>Социально-педагогические</t>
  </si>
  <si>
    <t>Услуги в целях повышения коммуникативного потенциала</t>
  </si>
  <si>
    <t>Социально-правовые</t>
  </si>
  <si>
    <t>Социально-трудовые</t>
  </si>
  <si>
    <t>Социально-бытовые</t>
  </si>
  <si>
    <t>отсутствие работы
и средств к существованию</t>
  </si>
  <si>
    <t>отсутствие определенного места жительства</t>
  </si>
  <si>
    <t>Численность обслуженных граждан за отчетный период</t>
  </si>
  <si>
    <t>Количество оказанных услуг</t>
  </si>
  <si>
    <t>наличие внутрисемейного конфликта, наличие насилия в семье</t>
  </si>
  <si>
    <t>Иные</t>
  </si>
  <si>
    <t>3.1.</t>
  </si>
  <si>
    <t>3.2.</t>
  </si>
  <si>
    <t>3.3.</t>
  </si>
  <si>
    <t>бесплатно</t>
  </si>
  <si>
    <t>ИТОГО</t>
  </si>
  <si>
    <t>Из полученных средств потрачено
(в рублях) на:</t>
  </si>
  <si>
    <t xml:space="preserve"> - развитие учреждения и на улучшение материально-технической базы</t>
  </si>
  <si>
    <t xml:space="preserve"> - материальное стимулирование работников учреждения</t>
  </si>
  <si>
    <t xml:space="preserve"> - оказание социальной помощи нуждающимся гражданам</t>
  </si>
  <si>
    <t xml:space="preserve"> - повышение квалификации работников учреждения</t>
  </si>
  <si>
    <t xml:space="preserve"> - иное</t>
  </si>
  <si>
    <t xml:space="preserve">за январь - </t>
  </si>
  <si>
    <t>инвалидами трудоспособного возраста</t>
  </si>
  <si>
    <t>гражданами пожилого возраста</t>
  </si>
  <si>
    <t>из них инвалидами</t>
  </si>
  <si>
    <t>УКАЗЫВАЕТСЯ В ЦЕЛОМ ПО УЧРЕЖДЕНИЮ!!!</t>
  </si>
  <si>
    <t>дополнительные (платные) услуги</t>
  </si>
  <si>
    <t>из них инвалидам</t>
  </si>
  <si>
    <r>
      <t xml:space="preserve">Сумма полученных денежных средств </t>
    </r>
    <r>
      <rPr>
        <b/>
        <sz val="10"/>
        <color indexed="12"/>
        <rFont val="Arial Cyr"/>
        <family val="0"/>
      </rPr>
      <t>(руб.коп)</t>
    </r>
  </si>
  <si>
    <r>
      <t xml:space="preserve">Сумма полученных денежных средств </t>
    </r>
    <r>
      <rPr>
        <b/>
        <sz val="10"/>
        <color indexed="12"/>
        <rFont val="Arial Cyr"/>
        <family val="0"/>
      </rPr>
      <t>(руб.коп</t>
    </r>
    <r>
      <rPr>
        <b/>
        <sz val="10"/>
        <rFont val="Arial Cyr"/>
        <family val="0"/>
      </rPr>
      <t>)</t>
    </r>
  </si>
  <si>
    <t>Проверка на вероятность значения 
в строке 1 для Центров</t>
  </si>
  <si>
    <t>Разница м.д. обслуж. всеми отд. (с повторами) 
и обслуж. Центром (без повторов)</t>
  </si>
  <si>
    <t>Проверка для учр.2-8
(строка 1 заполняется только Центрами)</t>
  </si>
  <si>
    <t>Реабилитационный центр "На Казанской"</t>
  </si>
  <si>
    <t>отделение социального обслуживания на дому граждан пожилого возраста и инвалидов</t>
  </si>
  <si>
    <t>отделение дневного пребывания граждан пожилого  возраста и инвалидов, н/летних</t>
  </si>
  <si>
    <t>отделение дневного пребывания н/летних 
(Кировский ЦСПСиД)</t>
  </si>
  <si>
    <t>ОО "Кир рег наркологическая ассоциация"</t>
  </si>
  <si>
    <t>отделение реабилитации н/летних с ограниченными физическими и умственными возможностями</t>
  </si>
  <si>
    <t>освобожденных из МЛС</t>
  </si>
  <si>
    <r>
      <t xml:space="preserve">Численность </t>
    </r>
    <r>
      <rPr>
        <b/>
        <sz val="10"/>
        <color indexed="12"/>
        <rFont val="Arial Cyr"/>
        <family val="0"/>
      </rPr>
      <t xml:space="preserve">обслуживаемых </t>
    </r>
    <r>
      <rPr>
        <sz val="10"/>
        <rFont val="Arial Cyr"/>
        <family val="0"/>
      </rPr>
      <t xml:space="preserve">граждан 
</t>
    </r>
    <r>
      <rPr>
        <b/>
        <sz val="10"/>
        <color indexed="12"/>
        <rFont val="Arial Cyr"/>
        <family val="0"/>
      </rPr>
      <t xml:space="preserve">на отчетную дату </t>
    </r>
    <r>
      <rPr>
        <sz val="10"/>
        <color indexed="12"/>
        <rFont val="Arial Cyr"/>
        <family val="0"/>
      </rPr>
      <t>(чел.)</t>
    </r>
  </si>
  <si>
    <t>на дату поступления в учреждение</t>
  </si>
  <si>
    <t>лиц БОМЖ</t>
  </si>
  <si>
    <t>Социально-
бытовые</t>
  </si>
  <si>
    <t>Социально-
трудовые</t>
  </si>
  <si>
    <t>Социально-
правовые</t>
  </si>
  <si>
    <t>Срочные социальные услуги</t>
  </si>
  <si>
    <t>геронтологическое отделение</t>
  </si>
  <si>
    <t>Д/с "Сказка"</t>
  </si>
  <si>
    <r>
      <t xml:space="preserve">РАЗДЕЛ II. Сведения о предоставленных социальных услугах </t>
    </r>
    <r>
      <rPr>
        <b/>
        <sz val="14"/>
        <color indexed="10"/>
        <rFont val="Arial Cyr"/>
        <family val="0"/>
      </rPr>
      <t>гражданам пожилого возраста, в том числе инвалидам</t>
    </r>
  </si>
  <si>
    <t>гарантированные социальные услуги</t>
  </si>
  <si>
    <t>Число граждан</t>
  </si>
  <si>
    <t>Кол-во услуг</t>
  </si>
  <si>
    <r>
      <t xml:space="preserve">РАЗДЕЛ II. Сведения о предоставленных социальных услугах </t>
    </r>
    <r>
      <rPr>
        <b/>
        <sz val="14"/>
        <color indexed="10"/>
        <rFont val="Arial Cyr"/>
        <family val="0"/>
      </rPr>
      <t>инвалидам трудоспособного возраста</t>
    </r>
  </si>
  <si>
    <r>
      <t xml:space="preserve">РАЗДЕЛ II. Сведения о предоставленных социальных услугах </t>
    </r>
    <r>
      <rPr>
        <b/>
        <sz val="14"/>
        <color indexed="10"/>
        <rFont val="Arial Cyr"/>
        <family val="0"/>
      </rPr>
      <t>иным категориям граждан</t>
    </r>
  </si>
  <si>
    <t>РАЗДЕЛ I.  ОБЩИЕ СВЕДЕНИЯ О ПОЛУЧАТЕЛЯХ СОЦИАЛЬНЫХ УСЛУГ</t>
  </si>
  <si>
    <t>март</t>
  </si>
  <si>
    <t>июнь</t>
  </si>
  <si>
    <t>сентябрь</t>
  </si>
  <si>
    <t>декабрь</t>
  </si>
  <si>
    <r>
      <t xml:space="preserve">из них </t>
    </r>
    <r>
      <rPr>
        <b/>
        <sz val="9"/>
        <color indexed="12"/>
        <rFont val="Arial Cyr"/>
        <family val="0"/>
      </rPr>
      <t>(из графы 1)</t>
    </r>
    <r>
      <rPr>
        <b/>
        <sz val="9"/>
        <rFont val="Arial Cyr"/>
        <family val="0"/>
      </rPr>
      <t>:</t>
    </r>
  </si>
  <si>
    <r>
      <t xml:space="preserve">РАЗДЕЛ II. Сведения о предоставленных социальных услугах </t>
    </r>
    <r>
      <rPr>
        <b/>
        <sz val="14"/>
        <color indexed="10"/>
        <rFont val="Arial Cyr"/>
        <family val="0"/>
      </rPr>
      <t>гражданам из семей с н/летними детьми</t>
    </r>
  </si>
  <si>
    <t>граждан из семей с н/летними детьми</t>
  </si>
  <si>
    <t>медицинское</t>
  </si>
  <si>
    <t>психологическое</t>
  </si>
  <si>
    <t>педагогическое</t>
  </si>
  <si>
    <t>юридическое</t>
  </si>
  <si>
    <t>социальное</t>
  </si>
  <si>
    <t>иное</t>
  </si>
  <si>
    <t>наличие в семье инвалида нуждающегося в постоянном постороннем уходе</t>
  </si>
  <si>
    <t>наличие ребенка, испытывающего трудности в социальной адаптации</t>
  </si>
  <si>
    <t>отсутствие возможности обеспечения ухода за инвалидом, ребенком, детьми, а также отсутствие попечения над ними</t>
  </si>
  <si>
    <t>ПОЛНАЯ утрата способности либо возможности осуществлять самообслуживание …</t>
  </si>
  <si>
    <t>ЧАСТИЧНАЯ утрата способности
либо возможности осуществлять самообслуживание …</t>
  </si>
  <si>
    <r>
      <rPr>
        <u val="single"/>
        <sz val="9"/>
        <rFont val="Arial Cyr"/>
        <family val="0"/>
      </rPr>
      <t>только</t>
    </r>
    <r>
      <rPr>
        <sz val="9"/>
        <rFont val="Arial Cyr"/>
        <family val="0"/>
      </rPr>
      <t xml:space="preserve"> договора о соц. обслуживании</t>
    </r>
  </si>
  <si>
    <r>
      <t xml:space="preserve">Численность граждан, </t>
    </r>
    <r>
      <rPr>
        <b/>
        <sz val="10"/>
        <color indexed="12"/>
        <rFont val="Arial Cyr"/>
        <family val="0"/>
      </rPr>
      <t xml:space="preserve">состоящих в очереди </t>
    </r>
    <r>
      <rPr>
        <b/>
        <sz val="10"/>
        <rFont val="Arial Cyr"/>
        <family val="0"/>
      </rPr>
      <t xml:space="preserve">для принятия на обслужи-
вание </t>
    </r>
    <r>
      <rPr>
        <b/>
        <sz val="10"/>
        <color indexed="12"/>
        <rFont val="Arial Cyr"/>
        <family val="0"/>
      </rPr>
      <t xml:space="preserve">на отчетную дату
</t>
    </r>
    <r>
      <rPr>
        <sz val="10"/>
        <color indexed="12"/>
        <rFont val="Arial Cyr"/>
        <family val="0"/>
      </rPr>
      <t>(чел.)</t>
    </r>
  </si>
  <si>
    <t>получавших услуги на основе:</t>
  </si>
  <si>
    <t>получивших социальное СОПРОВОЖДЕНИЕ (чел.):</t>
  </si>
  <si>
    <t>по категориям (чел.):</t>
  </si>
  <si>
    <t>отделение социального обслуживания на дому  граждан пожилого возраста и инвалидов</t>
  </si>
  <si>
    <t>отделение дневного пребывания н/летних (Кировский ЦСПСиД)</t>
  </si>
  <si>
    <t>отделение профилактики безнадзорности н/летних (Кировский ЦСПСиД)</t>
  </si>
  <si>
    <r>
      <t>Наименование учреждения, отделения</t>
    </r>
    <r>
      <rPr>
        <b/>
        <sz val="9"/>
        <color indexed="10"/>
        <rFont val="Arial"/>
        <family val="2"/>
      </rPr>
      <t xml:space="preserve">
ВНИМАНИЕ для ЦСОН!!!                                       
СТРОКА 1 ДОЛЖНА БЫТЬ ЗАПОЛНЕНА ОБЯЗАТЕЛЬНО</t>
    </r>
  </si>
  <si>
    <t>договора о соц. обслуживании
и индивидуальной программы предоставления соц. услуг</t>
  </si>
  <si>
    <r>
      <t xml:space="preserve">                                                                               </t>
    </r>
    <r>
      <rPr>
        <b/>
        <sz val="12"/>
        <color indexed="18"/>
        <rFont val="Arial"/>
        <family val="2"/>
      </rPr>
      <t xml:space="preserve">       ВНИМАНИЕ!
  1. Численность граждан, получивших соц. услуги  в  графе 1  "Всего" учитывается без двойного счета.
  2. Численность получателей социальных услуг (человек)  в графах 1- 12, 14, 16 по итоговым строкам "ВСЕГО" и "ИТОГО"  учитывается без двойного счета, т.е. гражданин при получении нескольких (видов) услуг в итогах  учитывается 1 раз .
   3. Если гражданин в течении отчетного периода получал услугу бесплатно, а затем был переведен на частичную (полную) оплату или оплачивал услугу, полученную сверх нормы, то данная  информация отражается в графах 12, 13, 14,15 (или 16,17), но в графе 1 "Всего" гражданин (человек) учитывается 1 раз.  </t>
    </r>
  </si>
  <si>
    <t>1.</t>
  </si>
  <si>
    <t>Социальные услуги в форме социального обслуживания на дому</t>
  </si>
  <si>
    <r>
      <t xml:space="preserve">Численность граждан, получивших </t>
    </r>
    <r>
      <rPr>
        <b/>
        <sz val="12"/>
        <rFont val="Times New Roman"/>
        <family val="1"/>
      </rPr>
      <t>социальные</t>
    </r>
    <r>
      <rPr>
        <b/>
        <sz val="12"/>
        <color indexed="8"/>
        <rFont val="Times New Roman"/>
        <family val="1"/>
      </rPr>
      <t xml:space="preserve"> услуги, </t>
    </r>
    <r>
      <rPr>
        <b/>
        <i/>
        <sz val="12"/>
        <color indexed="12"/>
        <rFont val="Times New Roman"/>
        <family val="1"/>
      </rPr>
      <t>человек</t>
    </r>
  </si>
  <si>
    <t>Объем предоставленных социальных услуг</t>
  </si>
  <si>
    <t xml:space="preserve">в том числе по категориям </t>
  </si>
  <si>
    <t xml:space="preserve"> бесплатно</t>
  </si>
  <si>
    <t>на платной основе</t>
  </si>
  <si>
    <t>граждане пожилого возраста</t>
  </si>
  <si>
    <t>инвалиды трудо-способ-
ного возраста</t>
  </si>
  <si>
    <t xml:space="preserve">семьи с детьми </t>
  </si>
  <si>
    <t>другие</t>
  </si>
  <si>
    <t>в городской местности</t>
  </si>
  <si>
    <t>в сельской местности</t>
  </si>
  <si>
    <t xml:space="preserve">сверх норматива </t>
  </si>
  <si>
    <t>число граждан</t>
  </si>
  <si>
    <t>число членов семьи</t>
  </si>
  <si>
    <t>в благоустроенном  жилье</t>
  </si>
  <si>
    <t>в неблагоустроенном жилье</t>
  </si>
  <si>
    <r>
      <t xml:space="preserve">число получателей соц. услуги, 
</t>
    </r>
    <r>
      <rPr>
        <sz val="12"/>
        <color indexed="12"/>
        <rFont val="Times New Roman"/>
        <family val="1"/>
      </rPr>
      <t>человек</t>
    </r>
  </si>
  <si>
    <t>Б</t>
  </si>
  <si>
    <t>Социально-бытовые услуги</t>
  </si>
  <si>
    <t>Покупка за счет средств получателя социальных услуг и доставка на дом продуктов питания, горячих обедов</t>
  </si>
  <si>
    <t>Покупка за счет средств получателя социальных услуг и доставка на дом промышленных товаров первой необходимости</t>
  </si>
  <si>
    <t>Покупка за счет средств получателя социальных услуг и доставка на дом средств санитарии и гигиены, средств ухода</t>
  </si>
  <si>
    <t>Покупка за счет средств получателя социальных услуг и доставка на дом книг, газет, журналов</t>
  </si>
  <si>
    <t>Помощь в приготовлении пищи из продуктов питания получателя социальных услуг</t>
  </si>
  <si>
    <t>Помощь в приеме пищи</t>
  </si>
  <si>
    <t>Содействие в обеспечении за счет средств получателя социальных услуг твердым топливом</t>
  </si>
  <si>
    <t>Топка печей при наличии печного отопления</t>
  </si>
  <si>
    <t>Доставка топлива от места хранения к печи</t>
  </si>
  <si>
    <t>Доставка воды при отсутствии центрального водоснабжения</t>
  </si>
  <si>
    <t>Содействие в организации ремонта жилых помещений</t>
  </si>
  <si>
    <t>Содействие в организации уборки жилых помещений за счет средств получателя социальных услуг, в том числе  с привлечением иных лиц, служб</t>
  </si>
  <si>
    <t>Уборка жилых помещений</t>
  </si>
  <si>
    <t>Сдача за счет средств получателя социальных услуг вещей в стирку, химчистку, ремонт, получение их и доставка получателю социальных услуг</t>
  </si>
  <si>
    <t>Содействие в оплате за счет средств получателя социальных услуг жилого помещения, коммунальных услуг и услуг связи</t>
  </si>
  <si>
    <t>Оказание помощи в написании и прочтении писем и другой корреспонденции</t>
  </si>
  <si>
    <t>Содействие в предоставлении услуг почтовой связи за счет средств получателя социальных услуг</t>
  </si>
  <si>
    <t>Сопровождение получателя социальных услуг на прогулке</t>
  </si>
  <si>
    <t>Содействие в организации ритуальных услуг</t>
  </si>
  <si>
    <t>Содействие в направлении в стационарную организацию социального обслуживания</t>
  </si>
  <si>
    <t>Содействие в посещении культурных мероприятий</t>
  </si>
  <si>
    <t>Оказание гигиенических услуг получателям социальных услуг, не способным по состоянию здоровья самостоятельно осуществлять за собой уход</t>
  </si>
  <si>
    <t>Социально-медицинские услуги</t>
  </si>
  <si>
    <t>Содействие в оказании медицинской помощи, в том числе стоматологической помощи</t>
  </si>
  <si>
    <t>Содействие в прохождении медико-социальной экспертизы</t>
  </si>
  <si>
    <t>Содействие в направлении на санаторно-курортное лечение</t>
  </si>
  <si>
    <t>Профилактика пролежней</t>
  </si>
  <si>
    <t>Наблюдение за состоянием здоровья получателя социальных услуг</t>
  </si>
  <si>
    <t>Содействие в выполнении медицинских процедур по назначению врача, наблюдение за своевременным приемом лекарственных препаратов для медицинского применения, назначенных врачом</t>
  </si>
  <si>
    <t>Оказание помощи в выполнении физических упражнений</t>
  </si>
  <si>
    <t>Содействие в обеспечении по назначению врачей лекарственными препаратами для медицинского применения, медицинскими изделиями, а также специальными продуктами лечебного питания за счет средств получателя социальных услуг</t>
  </si>
  <si>
    <t>Проведение бесед по формированию здорового образа жизни</t>
  </si>
  <si>
    <t>Консультирование по социально-медицинским вопросам</t>
  </si>
  <si>
    <t>Социально-психологические услуги</t>
  </si>
  <si>
    <t>Содействие в получении психологической помощи</t>
  </si>
  <si>
    <t>Проведение бесед, направленных на формирование у получателя социальных услуг позитивного психологического состояния, поддержание активного образа жизни</t>
  </si>
  <si>
    <t>Социально-психологический патронаж</t>
  </si>
  <si>
    <t>Социально-правовые услуги</t>
  </si>
  <si>
    <t>Консультирование по услугам, предоставляемым организацией социального обслуживания</t>
  </si>
  <si>
    <t>Оказание помощи в оформлении и восстановлении документов получателя социальных услуг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</si>
  <si>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</si>
  <si>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проведении социально-реабилитационных мероприятий в соответствии с индивидуальными программами реабилитации или абилитации инвалидов , в том числе детей-инвалидов</t>
  </si>
  <si>
    <t>Содействие в обеспечении техническими средствами реабилитации, включая протезно-ортопедические изделия, в соответствии с индивидуальными программами реабилитациии или абилитации инвалидов, в том числе детей-инвалидов</t>
  </si>
  <si>
    <t>2.</t>
  </si>
  <si>
    <t>Предоставление помещений для организации социально-реабилитационных и социокультурных мероприятий.</t>
  </si>
  <si>
    <t>Обеспечение питанием согласно утвержденным нормативам.</t>
  </si>
  <si>
    <t>Предоставление в пользование мебели согласно утвержденным нормативам.</t>
  </si>
  <si>
    <t>Обеспечение книгами, журналами, газетами, настольными играми, иным инвентарем для организации досуга.</t>
  </si>
  <si>
    <t>Предоставление постельных принадлежностей, спального места в специальном помещении.</t>
  </si>
  <si>
    <t>Стирка постельного белья, чистка одежды</t>
  </si>
  <si>
    <t>Предоставление транспорта для перевозки получателей социальных услуг в медицинские организации, на обучение и для участия в социокультурных мероприятиях.</t>
  </si>
  <si>
    <t>Содействие в направлении в стационарную организацию социального обслуживания.</t>
  </si>
  <si>
    <t>Оказание гигиенических услуг получателям социальных услуг, не способным по состоянию здоровья самостоятельно осуществлять за собой уход.</t>
  </si>
  <si>
    <t>Проведение первичного медицинского осмотра, первичной санитарной обработки.</t>
  </si>
  <si>
    <t>Оказание при необходимости первичной медико-санитарной помощи</t>
  </si>
  <si>
    <t>Содействие в оказании медицинской помощи.</t>
  </si>
  <si>
    <t>Наблюдение за состоянием здоровья получателя социальных услуг.</t>
  </si>
  <si>
    <t>Содействие в выполнении медицинских процедур по назначению врача, наблюдение за своевременным приемом лекарственных препаратов для медицинского применения, назначенных врачом.</t>
  </si>
  <si>
    <t>Проведение занятий с использованием методов адаптивной физической культуры</t>
  </si>
  <si>
    <t>Проведение оздоровительных мероприятий, в том числе по формированию здорового образа жизни.</t>
  </si>
  <si>
    <t>Социально-психологическая коррекция, включая диагностику и консультирование.</t>
  </si>
  <si>
    <t>Оказание экстренной психологической помощи по телефону.</t>
  </si>
  <si>
    <t>Социально-педагогические услуги</t>
  </si>
  <si>
    <t>Организация досуга.</t>
  </si>
  <si>
    <t>Социально-педагогическая коррекция, включая диагностику и консультирование.</t>
  </si>
  <si>
    <t>Социально-педагогический патронаж.</t>
  </si>
  <si>
    <t>Содействие в получении образования</t>
  </si>
  <si>
    <t>Содействие в организации отдыха и оздоровления детей и подростков.</t>
  </si>
  <si>
    <t>Социально-трудовые услуги</t>
  </si>
  <si>
    <t>Услуги, связанные с социально-трудовой реабилитацией.</t>
  </si>
  <si>
    <t>Содействие в трудоустройстве</t>
  </si>
  <si>
    <t>Содействие в профессиональной ориентации.</t>
  </si>
  <si>
    <t>Помощь в оформлении и восстановлении документов получателя социальных услуг</t>
  </si>
  <si>
    <t>Оказание помощи в регистрации по месту пребывания.</t>
  </si>
  <si>
    <t>Обучение инвалидов, в том числе детей-инвалидов, навыкам самообслуживания, общения и самоконтроля, навыкам поведения в быту и общественных местах.</t>
  </si>
  <si>
    <t>Проведение социально-реабилитационных мероприятий в соответствии с индивидуальными программами реабилитации или абилитации инвалидов, в том числе детей-инвалидов.</t>
  </si>
  <si>
    <t>Содействие в обеспечении техническими средствами реабилитации, включая протезно-ортопедические изделия, в соответствии с индивидуальными программами реабилитации или абилитации инвалидов, в том числе детей-инвалидов.</t>
  </si>
  <si>
    <t>Оказание помощи инвалидам, в том числе детям-инвалидам, в пользовании техническими средствами реабилитации, специальными приспособлениями, приборами и оборудованием.</t>
  </si>
  <si>
    <t>Обучение инвалидов, в том числе детей-инвалидов, пользованию техническими средствами реабилитации</t>
  </si>
  <si>
    <t>Оказание помощи в обучении основам компьютерной грамотности</t>
  </si>
  <si>
    <t>Предоставление жилых помещений, помещений для организации социально-реабилитационных и социокультурных мероприятий.</t>
  </si>
  <si>
    <t>Обеспечение мягким инвентарем (одеждой, обувью и постельными принадлежностями) согласно утвержденным нормативам.</t>
  </si>
  <si>
    <t>Сдача за счет средств получателя социальных услуг вещей в стирку, химчистку, ремонт, получение их и доставка получателю социальных услуг.</t>
  </si>
  <si>
    <t>Оказание помощи в написании и прочтении писем и другой корреспонденции.</t>
  </si>
  <si>
    <t>Содействие в предоставлении услуг организациями торговли, связи, в том числе услуг информационно-телекоммуникационной сети "Интернет" и услуг почтовой связи.</t>
  </si>
  <si>
    <t>Организация ритуальных услуг.</t>
  </si>
  <si>
    <t>Содействие в оказании медицинской помощи, в том числе стоматологической помощи.</t>
  </si>
  <si>
    <t>Оказание при необходимости первичной медико-санитарной помощи.</t>
  </si>
  <si>
    <t>Профилактика пролежней.</t>
  </si>
  <si>
    <t>Проведение занятий с использованием методов адаптивной физической культуры.</t>
  </si>
  <si>
    <t>Содействие в прохождении медико-социальной экспертизы.</t>
  </si>
  <si>
    <t>Проведение бесед, направленных на формирование у получателя социальных услуг позитивного психологического состояния, поддержание активного образа жизни.</t>
  </si>
  <si>
    <t>Социально-психологический патронаж.</t>
  </si>
  <si>
    <t>Содействие в прохождении психолого-медико-педагогического обследования.</t>
  </si>
  <si>
    <t>Оказание помощи инвалидам, в том числе детям-инвалидам, в пользовании техническими средствами ухода и реабилитации, специальными приспособлениями, приборами и оборудованием.</t>
  </si>
  <si>
    <t>Оказание помощи в обучении основам компьютерной грамотности.</t>
  </si>
  <si>
    <r>
      <t xml:space="preserve">РАЗДЕЛ VI.  СВЕДЕНИЯ ОБ ОПЛАТЕ </t>
    </r>
    <r>
      <rPr>
        <b/>
        <sz val="11"/>
        <color indexed="10"/>
        <rFont val="Arial Cyr"/>
        <family val="0"/>
      </rPr>
      <t>ГАРАНТИРОВАННЫХ УСЛУГ</t>
    </r>
    <r>
      <rPr>
        <b/>
        <sz val="11"/>
        <rFont val="Arial Cyr"/>
        <family val="0"/>
      </rPr>
      <t xml:space="preserve"> </t>
    </r>
  </si>
  <si>
    <r>
      <t xml:space="preserve">Численность обслуженных </t>
    </r>
    <r>
      <rPr>
        <b/>
        <sz val="10"/>
        <color indexed="12"/>
        <rFont val="Arial Cyr"/>
        <family val="0"/>
      </rPr>
      <t>(чел.)</t>
    </r>
  </si>
  <si>
    <t>НА ДОМУ</t>
  </si>
  <si>
    <t>ПОЛУСТАЦИОНАР</t>
  </si>
  <si>
    <t>СТАЦИОНАР</t>
  </si>
  <si>
    <r>
      <t xml:space="preserve"> за </t>
    </r>
    <r>
      <rPr>
        <b/>
        <sz val="10"/>
        <rFont val="Times New Roman"/>
        <family val="1"/>
      </rPr>
      <t xml:space="preserve">частичную </t>
    </r>
    <r>
      <rPr>
        <sz val="10"/>
        <rFont val="Times New Roman"/>
        <family val="1"/>
      </rPr>
      <t>плату</t>
    </r>
  </si>
  <si>
    <t>Всего</t>
  </si>
  <si>
    <r>
      <t xml:space="preserve"> за</t>
    </r>
    <r>
      <rPr>
        <b/>
        <sz val="10"/>
        <rFont val="Times New Roman"/>
        <family val="1"/>
      </rPr>
      <t xml:space="preserve"> 
полную</t>
    </r>
    <r>
      <rPr>
        <sz val="10"/>
        <rFont val="Times New Roman"/>
        <family val="1"/>
      </rPr>
      <t xml:space="preserve"> 
плату  </t>
    </r>
  </si>
  <si>
    <t>гражданам из семей с н/летними детьми</t>
  </si>
  <si>
    <t>другим категориям граждан</t>
  </si>
  <si>
    <t xml:space="preserve">кол-во  услуг   </t>
  </si>
  <si>
    <t xml:space="preserve">Услуги в целях повышения коммуникативного потенциала </t>
  </si>
  <si>
    <t>Содействие в обучении навыкам самообслуживания, общения и контроля, навыкам поведения в быту и общественных местах</t>
  </si>
  <si>
    <t>Проверки</t>
  </si>
  <si>
    <r>
      <t>из них</t>
    </r>
    <r>
      <rPr>
        <i/>
        <sz val="12"/>
        <color indexed="8"/>
        <rFont val="Times New Roman"/>
        <family val="1"/>
      </rPr>
      <t xml:space="preserve"> 
с группой инвалидности</t>
    </r>
  </si>
  <si>
    <r>
      <t>из них</t>
    </r>
    <r>
      <rPr>
        <i/>
        <sz val="12"/>
        <color indexed="8"/>
        <rFont val="Times New Roman"/>
        <family val="1"/>
      </rPr>
      <t>:   несовер-шеннолетние</t>
    </r>
  </si>
  <si>
    <t xml:space="preserve">гр.2&gt;=
гр.3
</t>
  </si>
  <si>
    <t>гр.5&gt;=
гр.6</t>
  </si>
  <si>
    <t>Проверки:</t>
  </si>
  <si>
    <t xml:space="preserve"> за частичную оплату</t>
  </si>
  <si>
    <t xml:space="preserve"> за полную оплату</t>
  </si>
  <si>
    <t>гр.1 =
гр.8+9+10+11</t>
  </si>
  <si>
    <t>гр.1 = гр.12+14+16</t>
  </si>
  <si>
    <t>гр.3 &lt;=гр.2</t>
  </si>
  <si>
    <t>гр.7,8,9,
10,11,12 &lt;= гр.1</t>
  </si>
  <si>
    <t>СУММ (гр.13 …гр.21) = гр.1</t>
  </si>
  <si>
    <t>гр.22+23 = гр.1</t>
  </si>
  <si>
    <t>инвал &lt;= гражд</t>
  </si>
  <si>
    <t>Социально-бытовые услуги, всего</t>
  </si>
  <si>
    <t>Социально-медицинские услуги, всего</t>
  </si>
  <si>
    <t>Социально-психологические услуги, всего</t>
  </si>
  <si>
    <t>Социально-правовые услуги, всего</t>
  </si>
  <si>
    <t xml:space="preserve">Услуги в целях повышения коммуникативного потенциала, всего </t>
  </si>
  <si>
    <t>Итого по форме</t>
  </si>
  <si>
    <t>П
Р
О
В
Е
Р
К
И</t>
  </si>
  <si>
    <r>
      <t xml:space="preserve">из них </t>
    </r>
    <r>
      <rPr>
        <b/>
        <sz val="12"/>
        <rFont val="Times New Roman"/>
        <family val="1"/>
      </rPr>
      <t>проживающие</t>
    </r>
  </si>
  <si>
    <r>
      <rPr>
        <b/>
        <sz val="12"/>
        <color indexed="10"/>
        <rFont val="Times New Roman"/>
        <family val="1"/>
      </rPr>
      <t>ВНИМАНИЕ!</t>
    </r>
    <r>
      <rPr>
        <sz val="12"/>
        <color indexed="8"/>
        <rFont val="Times New Roman"/>
        <family val="1"/>
      </rPr>
      <t xml:space="preserve">
   1. Численность граждан  в графах 1-12, 14, 16, 18 по строкам "Всего" и "Итого"  учитывается без двойного счета, т.е. гражданин получивший несколько наименований (видов) услуг в итогах  учитывается 1 раз.
   2. Если гражданин в течение отчетного периода получал услуги по разнличным условиях оплаты,  данная  информация отражается в соотвествующих графах, при этом в строке "Всего" и "Итого" он учитывается 1 раз.  </t>
    </r>
  </si>
  <si>
    <t xml:space="preserve">№ </t>
  </si>
  <si>
    <t>Социальные услуги в полустационарной форме социального обслуживания</t>
  </si>
  <si>
    <t>Социальный патронаж</t>
  </si>
  <si>
    <t>ИТОГО по форме социального обслуживания</t>
  </si>
  <si>
    <t>Социально-педагогические услуги, всего</t>
  </si>
  <si>
    <t>Социально-трудовые услуги, всего</t>
  </si>
  <si>
    <t>3.</t>
  </si>
  <si>
    <t>Социальные услуги в стационарной форме социального обслуживания</t>
  </si>
  <si>
    <t>Содействие в обучении навыкам самообслуживания, общения и самоконтроля, навыкам поведения в быту и общественных местах (предоставляется семьям, имеющим детей с ограниченными возможностями здоровья, в том числе детей-инвалидов).</t>
  </si>
  <si>
    <t>гр.5=
гр.6</t>
  </si>
  <si>
    <t xml:space="preserve">Сравнение значения ИТОГО (стр 62) и кол-ва получивших услуги Раздела 1 (стр 1.1) по категориям </t>
  </si>
  <si>
    <t>Сравнение значения ИТОГО (стр 68) и кол-ва получивших услуги Раздела 1 (стр 1.7, 1.8, 1.17, 2, 3.1, 4, 6, 7, 8) по категориям</t>
  </si>
  <si>
    <t>4.</t>
  </si>
  <si>
    <t>Кол-во предоставленных социальных услуг</t>
  </si>
  <si>
    <t>гр.1 =
гр.8+9</t>
  </si>
  <si>
    <t>гр.10 &gt;= гр.1</t>
  </si>
  <si>
    <t>гр.2 &gt; 0, то гр.6 &gt;= гр.2 и гр.10 &gt; 0</t>
  </si>
  <si>
    <t>гр.3 &gt; 0, то гр.7 &gt;= гр.3 и гр.11 &gt; 0</t>
  </si>
  <si>
    <t>гр.13 &gt; 0, то гр.13 &gt;= гр.17 и гр.21 &gt; 0</t>
  </si>
  <si>
    <t>гр.14 &gt; 0, то гр.14 &gt;= гр.18 и гр.22 &gt; 0</t>
  </si>
  <si>
    <t>гражданам пожилого возраста</t>
  </si>
  <si>
    <t>из них являющимся инвалидами</t>
  </si>
  <si>
    <t>членам семей с н/летними детьми</t>
  </si>
  <si>
    <t>другим категория граждан</t>
  </si>
  <si>
    <t>инвалидам труд возраста</t>
  </si>
  <si>
    <t>ВСЕГО 
от гарантированных услуг:</t>
  </si>
  <si>
    <t>ВСЕГО 
от дополнительных услуг:</t>
  </si>
  <si>
    <t>Сумма денежных средств, полученных от предоставления платных услуг (руб.):</t>
  </si>
  <si>
    <t>Проверка</t>
  </si>
  <si>
    <t xml:space="preserve"> Р.II. есть услуги, но нет средств</t>
  </si>
  <si>
    <t>Расходы превышают доходы</t>
  </si>
  <si>
    <t>Обеспечение бесплатным горячим питанием или наборами продуктов питания</t>
  </si>
  <si>
    <t>Обеспечение одеждой, обувью и предметами первой необходимости, в том числе бывшими в употреблении</t>
  </si>
  <si>
    <t>Оказание материальной помощи</t>
  </si>
  <si>
    <t>Предоставление транспорта для перевозки граждан в медицинские организации, на обучение и для участия в социокультурных мероприятиях</t>
  </si>
  <si>
    <t>Содействие в оказании медицинской помощи</t>
  </si>
  <si>
    <t>Оказание экстренной психологической помощи, в том числе по телефону</t>
  </si>
  <si>
    <t>Социально-педагогическое консультирование, в том числе по телефону</t>
  </si>
  <si>
    <t>Содействие в организации отдыха и оздоровления детей и подростков</t>
  </si>
  <si>
    <t>Оказание помощи в оформлении документов получателя социальных услуг</t>
  </si>
  <si>
    <r>
      <rPr>
        <b/>
        <sz val="12"/>
        <color indexed="10"/>
        <rFont val="Times New Roman"/>
        <family val="1"/>
      </rPr>
      <t>ВНИМАНИЕ!</t>
    </r>
    <r>
      <rPr>
        <sz val="12"/>
        <color indexed="8"/>
        <rFont val="Times New Roman"/>
        <family val="1"/>
      </rPr>
      <t xml:space="preserve">
   1. Численность граждан  в графах 1-9 строки "Итого"  учитывается без двойного счета, т.е. гражданин получивший несколько наименований услуг в итогах  учитывается 1 раз.
   2. Если гражданин в течение отчетного периода получал услуги по разнличным условиях оплаты,  данная  информация отражается в соотвествующих графах, при этом в строке "Всего" и "Итого" он учитывается 1 раз.  </t>
    </r>
  </si>
  <si>
    <t>Проверки:
Значение строки "Итого"</t>
  </si>
  <si>
    <t xml:space="preserve">Сравнение значения ИТОГО (стр 25) и кол-ва получивших услуги Раздела 1 </t>
  </si>
  <si>
    <t>гр.19 &gt;= гр.18</t>
  </si>
  <si>
    <t xml:space="preserve">Сравнение значения стр 67 и кол-ва получивших услуги Раздела 2 по категориям </t>
  </si>
  <si>
    <t>5=6+7+8</t>
  </si>
  <si>
    <t>16=17+18+19</t>
  </si>
  <si>
    <t>1=2+3+4</t>
  </si>
  <si>
    <t>12=13+14+15</t>
  </si>
  <si>
    <r>
      <t xml:space="preserve">иное, в т.ч. 
взятые на соц. обслуживание 
до 01.01.2015 </t>
    </r>
  </si>
  <si>
    <r>
      <t xml:space="preserve">признанные нуждающимися в социальном обслуживании по обстоятельствам
</t>
    </r>
    <r>
      <rPr>
        <b/>
        <sz val="9"/>
        <color indexed="10"/>
        <rFont val="Arial Cyr"/>
        <family val="0"/>
      </rPr>
      <t>(в гр. 13-20 только те, кто имеет ИППСУ, остальные в гр.21 (получателей срочных услуг не включаем):</t>
    </r>
  </si>
  <si>
    <t>гр.1 = гр.2+3</t>
  </si>
  <si>
    <t>Проверка для учр.2-12
(строка 1 заполняется только Центрами)</t>
  </si>
  <si>
    <t>Чис-ть граждан по гарант услугам &lt;=  всего гр1</t>
  </si>
  <si>
    <t>Чис-ть граждан по допол услугам &lt;=  всего гр19</t>
  </si>
  <si>
    <t>`</t>
  </si>
  <si>
    <t>Чис-ть граждан по ГАРАНТ услугам &lt;=  всего гр1</t>
  </si>
  <si>
    <t>Чис-ть "из них инвал" по ГАРАНТ услугам &lt;=  всего гр2</t>
  </si>
  <si>
    <t>Чис-ть граждан по ДОПОЛ услугам &lt;=  всего гр37</t>
  </si>
  <si>
    <t>Чис-ть "их них инвал" по ДОПОЛ услугам &lt;=  всего гр38</t>
  </si>
  <si>
    <t>Кол-во ГАРАНТ услуг &gt;= граждан</t>
  </si>
  <si>
    <t>Кол-во ДОПОЛ услуг &gt;= граждан</t>
  </si>
  <si>
    <t>гр.1&gt;0, то гр.25&gt;0</t>
  </si>
  <si>
    <t>Исполнитель</t>
  </si>
  <si>
    <t>ФИО полностью</t>
  </si>
  <si>
    <t>Телефон</t>
  </si>
  <si>
    <t>с указанием кода района</t>
  </si>
  <si>
    <t xml:space="preserve">КОГБУСО "Новомедянский психоневрологический интернат" </t>
  </si>
  <si>
    <t>Бокова Н.А. Новикова Ю.С. 83366 2-75-72,2-77-24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</si>
</sst>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  <numFmt numFmtId="185" formatCode="#,##0;[Red]#,##0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F400]h:mm:ss\ AM/PM"/>
    <numFmt numFmtId="190" formatCode="000000"/>
    <numFmt numFmtId="191" formatCode="0.0"/>
    <numFmt numFmtId="192" formatCode="#,##0.0"/>
  </numFmts>
  <fonts count="103">
    <font>
      <sz val="10"/>
      <name val="Arial Cyr"/>
      <family val="0"/>
    </font>
    <font>
      <sz val="10"/>
      <name val="Times New Roman"/>
      <family val="1"/>
    </font>
    <font>
      <b/>
      <sz val="9"/>
      <name val="Arial Cyr"/>
      <family val="2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i/>
      <sz val="8"/>
      <name val="Arial Cyr"/>
      <family val="0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2"/>
      <name val="Arial Cyr"/>
      <family val="0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sz val="11"/>
      <name val="Times New Roman"/>
      <family val="1"/>
    </font>
    <font>
      <b/>
      <sz val="11"/>
      <color indexed="18"/>
      <name val="Arial Cyr"/>
      <family val="0"/>
    </font>
    <font>
      <sz val="10"/>
      <color indexed="12"/>
      <name val="Arial Cyr"/>
      <family val="0"/>
    </font>
    <font>
      <b/>
      <sz val="9"/>
      <name val="Tahoma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b/>
      <sz val="20"/>
      <name val="Arial Cyr"/>
      <family val="0"/>
    </font>
    <font>
      <b/>
      <i/>
      <sz val="9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0"/>
      <name val="Times New Roman"/>
      <family val="1"/>
    </font>
    <font>
      <b/>
      <sz val="14"/>
      <color indexed="10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i/>
      <sz val="9"/>
      <name val="Times New Roman"/>
      <family val="1"/>
    </font>
    <font>
      <b/>
      <sz val="9"/>
      <color indexed="12"/>
      <name val="Arial Cyr"/>
      <family val="0"/>
    </font>
    <font>
      <u val="single"/>
      <sz val="9"/>
      <name val="Arial Cyr"/>
      <family val="0"/>
    </font>
    <font>
      <b/>
      <sz val="12"/>
      <name val="Arial Cyr"/>
      <family val="0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11"/>
      <color indexed="12"/>
      <name val="Calibri"/>
      <family val="2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name val="Times New Roman"/>
      <family val="1"/>
    </font>
    <font>
      <i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Calibri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9"/>
      <name val="Arial Cyr"/>
      <family val="0"/>
    </font>
    <font>
      <sz val="11"/>
      <name val="Calibri"/>
      <family val="2"/>
    </font>
    <font>
      <b/>
      <sz val="16"/>
      <color indexed="10"/>
      <name val="Arial Cyr"/>
      <family val="0"/>
    </font>
    <font>
      <b/>
      <i/>
      <sz val="10"/>
      <color indexed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7" borderId="7" applyNumberFormat="0" applyAlignment="0" applyProtection="0"/>
    <xf numFmtId="0" fontId="95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85" fillId="0" borderId="0">
      <alignment/>
      <protection/>
    </xf>
    <xf numFmtId="0" fontId="0" fillId="0" borderId="0">
      <alignment/>
      <protection/>
    </xf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31" borderId="0" applyNumberFormat="0" applyBorder="0" applyAlignment="0" applyProtection="0"/>
  </cellStyleXfs>
  <cellXfs count="6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6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9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16" fontId="4" fillId="0" borderId="12" xfId="0" applyNumberFormat="1" applyFont="1" applyBorder="1" applyAlignment="1" applyProtection="1">
      <alignment horizontal="center" vertical="center"/>
      <protection/>
    </xf>
    <xf numFmtId="14" fontId="4" fillId="0" borderId="12" xfId="0" applyNumberFormat="1" applyFont="1" applyBorder="1" applyAlignment="1" applyProtection="1">
      <alignment horizontal="center" vertical="center"/>
      <protection/>
    </xf>
    <xf numFmtId="17" fontId="4" fillId="0" borderId="12" xfId="0" applyNumberFormat="1" applyFont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5" fillId="35" borderId="12" xfId="0" applyFont="1" applyFill="1" applyBorder="1" applyAlignment="1" applyProtection="1">
      <alignment horizontal="right" vertical="center" wrapText="1"/>
      <protection/>
    </xf>
    <xf numFmtId="0" fontId="2" fillId="32" borderId="12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7" fillId="3" borderId="19" xfId="0" applyFont="1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 applyProtection="1">
      <alignment horizontal="center" vertical="center" wrapText="1"/>
      <protection/>
    </xf>
    <xf numFmtId="0" fontId="7" fillId="3" borderId="20" xfId="0" applyFont="1" applyFill="1" applyBorder="1" applyAlignment="1" applyProtection="1">
      <alignment horizontal="center" vertical="center" wrapText="1"/>
      <protection/>
    </xf>
    <xf numFmtId="0" fontId="32" fillId="2" borderId="12" xfId="0" applyFont="1" applyFill="1" applyBorder="1" applyAlignment="1" applyProtection="1">
      <alignment horizontal="center" vertical="center" wrapText="1"/>
      <protection/>
    </xf>
    <xf numFmtId="0" fontId="32" fillId="3" borderId="12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35" borderId="20" xfId="0" applyFont="1" applyFill="1" applyBorder="1" applyAlignment="1" applyProtection="1">
      <alignment vertical="center" wrapText="1"/>
      <protection/>
    </xf>
    <xf numFmtId="0" fontId="2" fillId="32" borderId="2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35" borderId="13" xfId="0" applyFont="1" applyFill="1" applyBorder="1" applyAlignment="1" applyProtection="1">
      <alignment vertical="center" wrapText="1"/>
      <protection/>
    </xf>
    <xf numFmtId="17" fontId="4" fillId="0" borderId="11" xfId="0" applyNumberFormat="1" applyFont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/>
    </xf>
    <xf numFmtId="0" fontId="5" fillId="35" borderId="11" xfId="0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2" fillId="32" borderId="17" xfId="0" applyFont="1" applyFill="1" applyBorder="1" applyAlignment="1" applyProtection="1">
      <alignment vertical="center" wrapTex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2" fillId="32" borderId="21" xfId="0" applyFont="1" applyFill="1" applyBorder="1" applyAlignment="1" applyProtection="1">
      <alignment vertical="center" wrapText="1"/>
      <protection/>
    </xf>
    <xf numFmtId="0" fontId="2" fillId="32" borderId="22" xfId="0" applyFont="1" applyFill="1" applyBorder="1" applyAlignment="1" applyProtection="1">
      <alignment vertical="center" wrapText="1"/>
      <protection/>
    </xf>
    <xf numFmtId="0" fontId="13" fillId="34" borderId="13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Alignment="1" applyProtection="1">
      <alignment/>
      <protection/>
    </xf>
    <xf numFmtId="49" fontId="2" fillId="36" borderId="0" xfId="0" applyNumberFormat="1" applyFont="1" applyFill="1" applyBorder="1" applyAlignment="1" applyProtection="1">
      <alignment horizontal="center" vertical="center" wrapText="1"/>
      <protection/>
    </xf>
    <xf numFmtId="49" fontId="2" fillId="36" borderId="0" xfId="0" applyNumberFormat="1" applyFont="1" applyFill="1" applyBorder="1" applyAlignment="1" applyProtection="1">
      <alignment vertical="center" wrapText="1"/>
      <protection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5" fillId="32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vertical="center" wrapText="1"/>
      <protection/>
    </xf>
    <xf numFmtId="0" fontId="9" fillId="35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7" fillId="37" borderId="12" xfId="0" applyFont="1" applyFill="1" applyBorder="1" applyAlignment="1">
      <alignment horizontal="center" vertical="center" textRotation="90" wrapText="1"/>
    </xf>
    <xf numFmtId="0" fontId="17" fillId="37" borderId="13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85" fillId="0" borderId="0" xfId="53" applyFill="1" applyProtection="1">
      <alignment/>
      <protection/>
    </xf>
    <xf numFmtId="0" fontId="85" fillId="0" borderId="0" xfId="53" applyProtection="1">
      <alignment/>
      <protection/>
    </xf>
    <xf numFmtId="49" fontId="35" fillId="0" borderId="0" xfId="53" applyNumberFormat="1" applyFont="1" applyFill="1" applyBorder="1" applyAlignment="1" applyProtection="1">
      <alignment horizontal="center" vertical="center" wrapText="1"/>
      <protection/>
    </xf>
    <xf numFmtId="0" fontId="35" fillId="0" borderId="0" xfId="53" applyNumberFormat="1" applyFont="1" applyFill="1" applyBorder="1" applyAlignment="1" applyProtection="1">
      <alignment vertical="center" wrapText="1"/>
      <protection/>
    </xf>
    <xf numFmtId="0" fontId="35" fillId="0" borderId="0" xfId="53" applyNumberFormat="1" applyFont="1" applyFill="1" applyBorder="1" applyAlignment="1" applyProtection="1">
      <alignment horizontal="center" vertical="center" wrapText="1"/>
      <protection/>
    </xf>
    <xf numFmtId="0" fontId="39" fillId="38" borderId="0" xfId="53" applyFont="1" applyFill="1" applyBorder="1" applyAlignment="1" applyProtection="1">
      <alignment vertical="center" wrapText="1"/>
      <protection/>
    </xf>
    <xf numFmtId="0" fontId="39" fillId="0" borderId="0" xfId="53" applyFont="1" applyFill="1" applyBorder="1" applyAlignment="1" applyProtection="1">
      <alignment vertical="center" wrapText="1"/>
      <protection/>
    </xf>
    <xf numFmtId="0" fontId="44" fillId="0" borderId="12" xfId="53" applyFont="1" applyBorder="1" applyAlignment="1" applyProtection="1">
      <alignment horizontal="center" vertical="center" wrapText="1"/>
      <protection/>
    </xf>
    <xf numFmtId="0" fontId="45" fillId="0" borderId="12" xfId="53" applyFont="1" applyBorder="1" applyAlignment="1" applyProtection="1">
      <alignment horizontal="center" vertical="center" wrapText="1"/>
      <protection/>
    </xf>
    <xf numFmtId="0" fontId="40" fillId="0" borderId="12" xfId="53" applyFont="1" applyBorder="1" applyAlignment="1" applyProtection="1">
      <alignment horizontal="center" vertical="center" wrapText="1"/>
      <protection/>
    </xf>
    <xf numFmtId="0" fontId="47" fillId="0" borderId="12" xfId="53" applyFont="1" applyBorder="1" applyAlignment="1" applyProtection="1">
      <alignment horizontal="center" vertical="center" wrapText="1"/>
      <protection/>
    </xf>
    <xf numFmtId="0" fontId="40" fillId="0" borderId="21" xfId="53" applyFont="1" applyBorder="1" applyAlignment="1" applyProtection="1">
      <alignment horizontal="center" vertical="top" wrapText="1"/>
      <protection/>
    </xf>
    <xf numFmtId="0" fontId="49" fillId="35" borderId="12" xfId="53" applyFont="1" applyFill="1" applyBorder="1" applyAlignment="1" applyProtection="1">
      <alignment horizontal="center" vertical="center" wrapText="1"/>
      <protection/>
    </xf>
    <xf numFmtId="0" fontId="85" fillId="0" borderId="0" xfId="53" applyFill="1" applyBorder="1" applyProtection="1">
      <alignment/>
      <protection/>
    </xf>
    <xf numFmtId="0" fontId="85" fillId="0" borderId="0" xfId="53" applyBorder="1" applyProtection="1">
      <alignment/>
      <protection/>
    </xf>
    <xf numFmtId="0" fontId="40" fillId="35" borderId="12" xfId="53" applyNumberFormat="1" applyFont="1" applyFill="1" applyBorder="1" applyAlignment="1" applyProtection="1">
      <alignment horizontal="center" vertical="center" wrapText="1"/>
      <protection locked="0"/>
    </xf>
    <xf numFmtId="0" fontId="85" fillId="0" borderId="12" xfId="53" applyNumberFormat="1" applyFill="1" applyBorder="1" applyAlignment="1" applyProtection="1">
      <alignment horizontal="center" vertical="center" wrapText="1"/>
      <protection locked="0"/>
    </xf>
    <xf numFmtId="0" fontId="85" fillId="0" borderId="12" xfId="53" applyNumberFormat="1" applyFill="1" applyBorder="1" applyAlignment="1" applyProtection="1">
      <alignment horizontal="center" vertical="center"/>
      <protection locked="0"/>
    </xf>
    <xf numFmtId="0" fontId="85" fillId="0" borderId="12" xfId="53" applyNumberFormat="1" applyBorder="1" applyAlignment="1" applyProtection="1">
      <alignment horizontal="center" vertical="center"/>
      <protection locked="0"/>
    </xf>
    <xf numFmtId="0" fontId="85" fillId="0" borderId="12" xfId="53" applyNumberFormat="1" applyBorder="1" applyAlignment="1" applyProtection="1">
      <alignment horizontal="center" vertical="center" wrapText="1"/>
      <protection locked="0"/>
    </xf>
    <xf numFmtId="0" fontId="50" fillId="0" borderId="12" xfId="53" applyFont="1" applyBorder="1" applyAlignment="1" applyProtection="1">
      <alignment horizontal="left" vertical="center" wrapText="1"/>
      <protection/>
    </xf>
    <xf numFmtId="0" fontId="40" fillId="0" borderId="12" xfId="53" applyNumberFormat="1" applyFont="1" applyBorder="1" applyAlignment="1" applyProtection="1">
      <alignment horizontal="center" vertical="center" wrapText="1"/>
      <protection locked="0"/>
    </xf>
    <xf numFmtId="0" fontId="40" fillId="0" borderId="12" xfId="53" applyFont="1" applyBorder="1" applyAlignment="1" applyProtection="1">
      <alignment horizontal="right" vertical="center" wrapText="1"/>
      <protection locked="0"/>
    </xf>
    <xf numFmtId="0" fontId="85" fillId="34" borderId="12" xfId="53" applyFill="1" applyBorder="1" applyAlignment="1" applyProtection="1">
      <alignment horizontal="right" vertical="center" wrapText="1"/>
      <protection/>
    </xf>
    <xf numFmtId="0" fontId="85" fillId="0" borderId="12" xfId="53" applyBorder="1" applyAlignment="1" applyProtection="1">
      <alignment horizontal="right" vertical="center"/>
      <protection locked="0"/>
    </xf>
    <xf numFmtId="0" fontId="40" fillId="0" borderId="12" xfId="53" applyFont="1" applyBorder="1" applyAlignment="1" applyProtection="1">
      <alignment horizontal="center" vertical="center" wrapText="1"/>
      <protection locked="0"/>
    </xf>
    <xf numFmtId="0" fontId="85" fillId="0" borderId="12" xfId="53" applyBorder="1" applyAlignment="1" applyProtection="1">
      <alignment horizontal="center" vertical="center" wrapText="1"/>
      <protection locked="0"/>
    </xf>
    <xf numFmtId="0" fontId="85" fillId="0" borderId="12" xfId="53" applyBorder="1" applyAlignment="1" applyProtection="1">
      <alignment horizontal="center" vertical="center"/>
      <protection locked="0"/>
    </xf>
    <xf numFmtId="0" fontId="41" fillId="0" borderId="12" xfId="53" applyFont="1" applyFill="1" applyBorder="1" applyAlignment="1" applyProtection="1">
      <alignment horizontal="center" vertical="center" wrapText="1"/>
      <protection locked="0"/>
    </xf>
    <xf numFmtId="0" fontId="41" fillId="0" borderId="12" xfId="53" applyFont="1" applyFill="1" applyBorder="1" applyAlignment="1" applyProtection="1">
      <alignment horizontal="center" vertical="top" wrapText="1"/>
      <protection locked="0"/>
    </xf>
    <xf numFmtId="0" fontId="41" fillId="34" borderId="12" xfId="53" applyNumberFormat="1" applyFont="1" applyFill="1" applyBorder="1" applyAlignment="1" applyProtection="1">
      <alignment horizontal="center" vertical="center"/>
      <protection/>
    </xf>
    <xf numFmtId="0" fontId="85" fillId="0" borderId="0" xfId="53" applyBorder="1" applyAlignment="1" applyProtection="1">
      <alignment wrapText="1"/>
      <protection/>
    </xf>
    <xf numFmtId="0" fontId="85" fillId="0" borderId="0" xfId="53" applyBorder="1" applyAlignment="1" applyProtection="1">
      <alignment horizontal="center" vertical="center" wrapText="1"/>
      <protection/>
    </xf>
    <xf numFmtId="0" fontId="53" fillId="0" borderId="0" xfId="53" applyFont="1" applyAlignment="1">
      <alignment horizontal="justify"/>
      <protection/>
    </xf>
    <xf numFmtId="0" fontId="85" fillId="0" borderId="0" xfId="53" applyAlignment="1" applyProtection="1">
      <alignment horizontal="center" vertical="center"/>
      <protection/>
    </xf>
    <xf numFmtId="0" fontId="85" fillId="0" borderId="0" xfId="53" applyBorder="1" applyAlignment="1" applyProtection="1">
      <alignment horizontal="center" vertical="center" wrapText="1"/>
      <protection locked="0"/>
    </xf>
    <xf numFmtId="0" fontId="85" fillId="0" borderId="0" xfId="53" applyBorder="1" applyAlignment="1" applyProtection="1">
      <alignment horizontal="right" wrapText="1"/>
      <protection/>
    </xf>
    <xf numFmtId="0" fontId="54" fillId="0" borderId="0" xfId="53" applyFont="1" applyBorder="1" applyAlignment="1" applyProtection="1">
      <alignment horizontal="center" vertical="center" wrapText="1"/>
      <protection/>
    </xf>
    <xf numFmtId="0" fontId="54" fillId="0" borderId="0" xfId="53" applyFont="1" applyBorder="1" applyAlignment="1" applyProtection="1">
      <alignment horizontal="center" vertical="top" wrapText="1"/>
      <protection/>
    </xf>
    <xf numFmtId="0" fontId="85" fillId="0" borderId="0" xfId="53" applyBorder="1" applyAlignment="1" applyProtection="1">
      <alignment horizontal="center" vertical="center"/>
      <protection/>
    </xf>
    <xf numFmtId="0" fontId="50" fillId="0" borderId="12" xfId="53" applyFont="1" applyBorder="1" applyAlignment="1">
      <alignment horizontal="left" wrapText="1"/>
      <protection/>
    </xf>
    <xf numFmtId="0" fontId="50" fillId="0" borderId="12" xfId="53" applyFont="1" applyBorder="1" applyAlignment="1" applyProtection="1">
      <alignment horizontal="left" wrapText="1"/>
      <protection/>
    </xf>
    <xf numFmtId="0" fontId="50" fillId="0" borderId="12" xfId="53" applyFont="1" applyBorder="1" applyAlignment="1" applyProtection="1">
      <alignment horizontal="left" vertical="top" wrapText="1"/>
      <protection/>
    </xf>
    <xf numFmtId="0" fontId="50" fillId="0" borderId="12" xfId="53" applyFont="1" applyBorder="1" applyAlignment="1">
      <alignment horizontal="left" vertical="top" wrapText="1"/>
      <protection/>
    </xf>
    <xf numFmtId="0" fontId="50" fillId="0" borderId="12" xfId="53" applyFont="1" applyBorder="1">
      <alignment/>
      <protection/>
    </xf>
    <xf numFmtId="0" fontId="40" fillId="0" borderId="12" xfId="53" applyFont="1" applyBorder="1" applyAlignment="1" applyProtection="1">
      <alignment horizontal="center" vertical="top" wrapText="1"/>
      <protection/>
    </xf>
    <xf numFmtId="0" fontId="44" fillId="0" borderId="26" xfId="53" applyFont="1" applyBorder="1" applyAlignment="1" applyProtection="1">
      <alignment horizontal="center" vertical="top" wrapText="1"/>
      <protection/>
    </xf>
    <xf numFmtId="0" fontId="40" fillId="0" borderId="26" xfId="53" applyFont="1" applyBorder="1" applyAlignment="1" applyProtection="1">
      <alignment horizontal="center" vertical="top" wrapText="1"/>
      <protection/>
    </xf>
    <xf numFmtId="0" fontId="50" fillId="0" borderId="12" xfId="53" applyFont="1" applyBorder="1" applyAlignment="1">
      <alignment horizontal="justify"/>
      <protection/>
    </xf>
    <xf numFmtId="0" fontId="41" fillId="4" borderId="19" xfId="53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25" fillId="35" borderId="0" xfId="0" applyFont="1" applyFill="1" applyBorder="1" applyAlignment="1" applyProtection="1">
      <alignment vertical="center" wrapText="1"/>
      <protection/>
    </xf>
    <xf numFmtId="0" fontId="26" fillId="35" borderId="0" xfId="0" applyFont="1" applyFill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9" fontId="6" fillId="0" borderId="0" xfId="0" applyNumberFormat="1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left"/>
      <protection/>
    </xf>
    <xf numFmtId="2" fontId="0" fillId="35" borderId="0" xfId="0" applyNumberForma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40" fillId="0" borderId="30" xfId="53" applyFont="1" applyBorder="1" applyAlignment="1" applyProtection="1">
      <alignment horizontal="center" vertical="top" wrapText="1"/>
      <protection/>
    </xf>
    <xf numFmtId="0" fontId="40" fillId="0" borderId="31" xfId="53" applyFont="1" applyBorder="1" applyAlignment="1" applyProtection="1">
      <alignment horizontal="center" vertical="top" wrapText="1"/>
      <protection/>
    </xf>
    <xf numFmtId="0" fontId="49" fillId="35" borderId="11" xfId="53" applyFont="1" applyFill="1" applyBorder="1" applyAlignment="1" applyProtection="1">
      <alignment horizontal="center" vertical="center" wrapText="1"/>
      <protection/>
    </xf>
    <xf numFmtId="0" fontId="49" fillId="35" borderId="13" xfId="53" applyFont="1" applyFill="1" applyBorder="1" applyAlignment="1" applyProtection="1">
      <alignment horizontal="center" vertical="center" wrapText="1"/>
      <protection/>
    </xf>
    <xf numFmtId="0" fontId="41" fillId="4" borderId="14" xfId="53" applyFont="1" applyFill="1" applyBorder="1" applyAlignment="1" applyProtection="1">
      <alignment vertical="center" wrapText="1"/>
      <protection/>
    </xf>
    <xf numFmtId="0" fontId="41" fillId="4" borderId="32" xfId="53" applyFont="1" applyFill="1" applyBorder="1" applyAlignment="1" applyProtection="1">
      <alignment vertical="center" wrapText="1"/>
      <protection/>
    </xf>
    <xf numFmtId="0" fontId="41" fillId="34" borderId="11" xfId="53" applyNumberFormat="1" applyFont="1" applyFill="1" applyBorder="1" applyAlignment="1" applyProtection="1">
      <alignment horizontal="center" vertical="center" wrapText="1"/>
      <protection/>
    </xf>
    <xf numFmtId="0" fontId="40" fillId="35" borderId="13" xfId="53" applyNumberFormat="1" applyFont="1" applyFill="1" applyBorder="1" applyAlignment="1" applyProtection="1">
      <alignment horizontal="center" vertical="center" wrapText="1"/>
      <protection locked="0"/>
    </xf>
    <xf numFmtId="0" fontId="40" fillId="0" borderId="13" xfId="53" applyNumberFormat="1" applyFont="1" applyBorder="1" applyAlignment="1" applyProtection="1">
      <alignment horizontal="center" vertical="center" wrapText="1"/>
      <protection locked="0"/>
    </xf>
    <xf numFmtId="0" fontId="41" fillId="34" borderId="11" xfId="53" applyFont="1" applyFill="1" applyBorder="1" applyAlignment="1" applyProtection="1">
      <alignment horizontal="center" vertical="center" wrapText="1"/>
      <protection/>
    </xf>
    <xf numFmtId="0" fontId="40" fillId="0" borderId="13" xfId="53" applyFont="1" applyBorder="1" applyAlignment="1" applyProtection="1">
      <alignment horizontal="right" vertical="center" wrapText="1"/>
      <protection locked="0"/>
    </xf>
    <xf numFmtId="0" fontId="40" fillId="0" borderId="13" xfId="53" applyFont="1" applyBorder="1" applyAlignment="1" applyProtection="1">
      <alignment horizontal="center" vertical="center" wrapText="1"/>
      <protection locked="0"/>
    </xf>
    <xf numFmtId="0" fontId="41" fillId="0" borderId="13" xfId="53" applyFont="1" applyFill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/>
    </xf>
    <xf numFmtId="1" fontId="40" fillId="0" borderId="11" xfId="53" applyNumberFormat="1" applyFont="1" applyBorder="1" applyAlignment="1" applyProtection="1">
      <alignment horizontal="center" vertical="center" wrapText="1"/>
      <protection/>
    </xf>
    <xf numFmtId="0" fontId="50" fillId="35" borderId="13" xfId="53" applyFont="1" applyFill="1" applyBorder="1" applyAlignment="1" applyProtection="1">
      <alignment horizontal="left" vertical="center" wrapText="1"/>
      <protection/>
    </xf>
    <xf numFmtId="0" fontId="50" fillId="0" borderId="13" xfId="53" applyFont="1" applyBorder="1" applyAlignment="1" applyProtection="1">
      <alignment horizontal="left" vertical="center" wrapText="1"/>
      <protection/>
    </xf>
    <xf numFmtId="0" fontId="41" fillId="0" borderId="13" xfId="53" applyFont="1" applyBorder="1" applyAlignment="1" applyProtection="1">
      <alignment horizontal="center" vertical="center" wrapText="1"/>
      <protection/>
    </xf>
    <xf numFmtId="0" fontId="85" fillId="0" borderId="11" xfId="53" applyBorder="1" applyAlignment="1" applyProtection="1">
      <alignment horizontal="center" vertical="center" wrapText="1"/>
      <protection/>
    </xf>
    <xf numFmtId="0" fontId="51" fillId="0" borderId="13" xfId="53" applyFont="1" applyBorder="1" applyAlignment="1" applyProtection="1">
      <alignment horizontal="left" vertical="center" wrapText="1"/>
      <protection/>
    </xf>
    <xf numFmtId="0" fontId="48" fillId="37" borderId="13" xfId="53" applyFont="1" applyFill="1" applyBorder="1" applyAlignment="1" applyProtection="1">
      <alignment vertical="center" wrapText="1"/>
      <protection/>
    </xf>
    <xf numFmtId="0" fontId="40" fillId="0" borderId="25" xfId="53" applyFont="1" applyBorder="1" applyAlignment="1" applyProtection="1">
      <alignment horizontal="center" vertical="top" wrapText="1"/>
      <protection/>
    </xf>
    <xf numFmtId="0" fontId="44" fillId="0" borderId="27" xfId="53" applyFont="1" applyBorder="1" applyAlignment="1" applyProtection="1">
      <alignment horizontal="center" vertical="top" wrapText="1"/>
      <protection/>
    </xf>
    <xf numFmtId="0" fontId="85" fillId="0" borderId="11" xfId="53" applyNumberFormat="1" applyFill="1" applyBorder="1" applyAlignment="1" applyProtection="1">
      <alignment horizontal="center" vertical="center" wrapText="1"/>
      <protection locked="0"/>
    </xf>
    <xf numFmtId="0" fontId="85" fillId="0" borderId="13" xfId="53" applyNumberFormat="1" applyBorder="1" applyAlignment="1" applyProtection="1">
      <alignment horizontal="center" vertical="center"/>
      <protection locked="0"/>
    </xf>
    <xf numFmtId="0" fontId="85" fillId="0" borderId="11" xfId="53" applyNumberFormat="1" applyBorder="1" applyAlignment="1" applyProtection="1">
      <alignment horizontal="center" vertical="center" wrapText="1"/>
      <protection locked="0"/>
    </xf>
    <xf numFmtId="0" fontId="85" fillId="0" borderId="11" xfId="53" applyBorder="1" applyAlignment="1" applyProtection="1">
      <alignment horizontal="right" vertical="center" wrapText="1"/>
      <protection locked="0"/>
    </xf>
    <xf numFmtId="0" fontId="85" fillId="34" borderId="13" xfId="53" applyFill="1" applyBorder="1" applyAlignment="1" applyProtection="1">
      <alignment horizontal="right" vertical="center" wrapText="1"/>
      <protection/>
    </xf>
    <xf numFmtId="0" fontId="85" fillId="0" borderId="11" xfId="53" applyBorder="1" applyAlignment="1" applyProtection="1">
      <alignment horizontal="center" vertical="center" wrapText="1"/>
      <protection locked="0"/>
    </xf>
    <xf numFmtId="0" fontId="85" fillId="0" borderId="13" xfId="53" applyBorder="1" applyAlignment="1" applyProtection="1">
      <alignment horizontal="center" vertical="center"/>
      <protection locked="0"/>
    </xf>
    <xf numFmtId="0" fontId="85" fillId="0" borderId="13" xfId="53" applyBorder="1" applyAlignment="1" applyProtection="1">
      <alignment horizontal="center" vertical="center" wrapText="1"/>
      <protection locked="0"/>
    </xf>
    <xf numFmtId="0" fontId="41" fillId="0" borderId="11" xfId="53" applyFont="1" applyFill="1" applyBorder="1" applyAlignment="1" applyProtection="1">
      <alignment horizontal="center" vertical="top" wrapText="1"/>
      <protection locked="0"/>
    </xf>
    <xf numFmtId="0" fontId="41" fillId="34" borderId="13" xfId="53" applyNumberFormat="1" applyFont="1" applyFill="1" applyBorder="1" applyAlignment="1" applyProtection="1">
      <alignment horizontal="center" vertical="center"/>
      <protection/>
    </xf>
    <xf numFmtId="0" fontId="55" fillId="35" borderId="0" xfId="53" applyFont="1" applyFill="1" applyBorder="1" applyAlignment="1" applyProtection="1">
      <alignment horizontal="left" vertical="center" wrapText="1"/>
      <protection/>
    </xf>
    <xf numFmtId="0" fontId="63" fillId="35" borderId="0" xfId="53" applyFont="1" applyFill="1" applyProtection="1">
      <alignment/>
      <protection/>
    </xf>
    <xf numFmtId="0" fontId="56" fillId="35" borderId="0" xfId="53" applyFont="1" applyFill="1" applyBorder="1" applyAlignment="1" applyProtection="1">
      <alignment vertical="center" wrapText="1"/>
      <protection/>
    </xf>
    <xf numFmtId="0" fontId="63" fillId="35" borderId="0" xfId="53" applyFont="1" applyFill="1" applyAlignment="1" applyProtection="1">
      <alignment horizontal="center" vertical="center" wrapText="1"/>
      <protection/>
    </xf>
    <xf numFmtId="0" fontId="42" fillId="35" borderId="0" xfId="53" applyFont="1" applyFill="1" applyBorder="1" applyAlignment="1" applyProtection="1">
      <alignment horizontal="center" vertical="center" wrapText="1"/>
      <protection/>
    </xf>
    <xf numFmtId="0" fontId="42" fillId="35" borderId="0" xfId="53" applyFont="1" applyFill="1" applyBorder="1" applyAlignment="1" applyProtection="1">
      <alignment vertical="center" wrapText="1"/>
      <protection/>
    </xf>
    <xf numFmtId="0" fontId="44" fillId="0" borderId="33" xfId="53" applyFont="1" applyBorder="1" applyAlignment="1" applyProtection="1">
      <alignment horizontal="center" vertical="top" wrapText="1"/>
      <protection/>
    </xf>
    <xf numFmtId="0" fontId="44" fillId="0" borderId="12" xfId="53" applyFont="1" applyBorder="1" applyAlignment="1" applyProtection="1">
      <alignment horizontal="center" vertical="top" wrapText="1"/>
      <protection/>
    </xf>
    <xf numFmtId="0" fontId="63" fillId="39" borderId="23" xfId="53" applyFont="1" applyFill="1" applyBorder="1" applyAlignment="1" applyProtection="1">
      <alignment horizontal="left" vertical="top" wrapText="1"/>
      <protection/>
    </xf>
    <xf numFmtId="0" fontId="63" fillId="39" borderId="33" xfId="53" applyFont="1" applyFill="1" applyBorder="1" applyAlignment="1" applyProtection="1">
      <alignment horizontal="left" vertical="top" wrapText="1"/>
      <protection/>
    </xf>
    <xf numFmtId="0" fontId="85" fillId="39" borderId="12" xfId="53" applyFill="1" applyBorder="1" applyAlignment="1" applyProtection="1">
      <alignment horizontal="left" vertical="top" wrapText="1"/>
      <protection/>
    </xf>
    <xf numFmtId="0" fontId="57" fillId="39" borderId="19" xfId="53" applyFont="1" applyFill="1" applyBorder="1" applyAlignment="1" applyProtection="1">
      <alignment horizontal="center" vertical="center" wrapText="1"/>
      <protection/>
    </xf>
    <xf numFmtId="0" fontId="63" fillId="39" borderId="19" xfId="53" applyFont="1" applyFill="1" applyBorder="1" applyAlignment="1" applyProtection="1">
      <alignment/>
      <protection/>
    </xf>
    <xf numFmtId="0" fontId="85" fillId="39" borderId="0" xfId="53" applyFill="1" applyBorder="1" applyAlignment="1" applyProtection="1">
      <alignment horizontal="center"/>
      <protection/>
    </xf>
    <xf numFmtId="0" fontId="85" fillId="39" borderId="0" xfId="53" applyFill="1" applyProtection="1">
      <alignment/>
      <protection/>
    </xf>
    <xf numFmtId="0" fontId="42" fillId="39" borderId="0" xfId="53" applyFont="1" applyFill="1" applyBorder="1" applyAlignment="1" applyProtection="1">
      <alignment vertical="center" wrapText="1"/>
      <protection/>
    </xf>
    <xf numFmtId="0" fontId="63" fillId="39" borderId="0" xfId="53" applyFont="1" applyFill="1" applyBorder="1" applyProtection="1">
      <alignment/>
      <protection/>
    </xf>
    <xf numFmtId="0" fontId="56" fillId="39" borderId="0" xfId="53" applyFont="1" applyFill="1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39" borderId="0" xfId="0" applyFill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 wrapText="1"/>
      <protection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6" fillId="39" borderId="0" xfId="0" applyFont="1" applyFill="1" applyAlignment="1" applyProtection="1">
      <alignment horizontal="center"/>
      <protection/>
    </xf>
    <xf numFmtId="0" fontId="41" fillId="34" borderId="26" xfId="53" applyNumberFormat="1" applyFont="1" applyFill="1" applyBorder="1" applyAlignment="1" applyProtection="1">
      <alignment horizontal="center" vertical="center"/>
      <protection/>
    </xf>
    <xf numFmtId="0" fontId="58" fillId="0" borderId="0" xfId="53" applyFont="1" applyAlignment="1">
      <alignment horizontal="justify"/>
      <protection/>
    </xf>
    <xf numFmtId="0" fontId="63" fillId="0" borderId="0" xfId="53" applyFont="1" applyBorder="1" applyAlignment="1" applyProtection="1">
      <alignment horizontal="center" vertical="center" wrapText="1"/>
      <protection/>
    </xf>
    <xf numFmtId="0" fontId="59" fillId="0" borderId="0" xfId="53" applyFont="1" applyBorder="1" applyAlignment="1" applyProtection="1">
      <alignment vertical="top" wrapText="1"/>
      <protection/>
    </xf>
    <xf numFmtId="0" fontId="63" fillId="0" borderId="0" xfId="53" applyFont="1" applyAlignment="1" applyProtection="1">
      <alignment horizontal="center" vertical="center" wrapText="1"/>
      <protection/>
    </xf>
    <xf numFmtId="0" fontId="44" fillId="37" borderId="14" xfId="53" applyFont="1" applyFill="1" applyBorder="1" applyAlignment="1" applyProtection="1">
      <alignment horizontal="center" vertical="center" wrapText="1"/>
      <protection/>
    </xf>
    <xf numFmtId="0" fontId="44" fillId="37" borderId="12" xfId="53" applyFont="1" applyFill="1" applyBorder="1" applyAlignment="1" applyProtection="1">
      <alignment horizontal="center" vertical="center" wrapText="1"/>
      <protection/>
    </xf>
    <xf numFmtId="0" fontId="44" fillId="37" borderId="23" xfId="53" applyFont="1" applyFill="1" applyBorder="1" applyAlignment="1" applyProtection="1">
      <alignment horizontal="center" vertical="center" wrapText="1"/>
      <protection/>
    </xf>
    <xf numFmtId="0" fontId="44" fillId="37" borderId="19" xfId="53" applyFont="1" applyFill="1" applyBorder="1" applyAlignment="1" applyProtection="1">
      <alignment horizontal="center" vertical="center" wrapText="1"/>
      <protection/>
    </xf>
    <xf numFmtId="0" fontId="44" fillId="37" borderId="11" xfId="53" applyFont="1" applyFill="1" applyBorder="1" applyAlignment="1" applyProtection="1">
      <alignment horizontal="center" vertical="center" wrapText="1"/>
      <protection/>
    </xf>
    <xf numFmtId="0" fontId="44" fillId="37" borderId="13" xfId="53" applyFont="1" applyFill="1" applyBorder="1" applyAlignment="1" applyProtection="1">
      <alignment horizontal="center" vertical="center" wrapText="1"/>
      <protection/>
    </xf>
    <xf numFmtId="0" fontId="44" fillId="33" borderId="12" xfId="53" applyNumberFormat="1" applyFont="1" applyFill="1" applyBorder="1" applyAlignment="1" applyProtection="1">
      <alignment horizontal="center" vertical="center"/>
      <protection/>
    </xf>
    <xf numFmtId="0" fontId="44" fillId="33" borderId="13" xfId="53" applyNumberFormat="1" applyFont="1" applyFill="1" applyBorder="1" applyAlignment="1" applyProtection="1">
      <alignment horizontal="center" vertical="center"/>
      <protection/>
    </xf>
    <xf numFmtId="0" fontId="44" fillId="37" borderId="18" xfId="53" applyFont="1" applyFill="1" applyBorder="1" applyAlignment="1" applyProtection="1">
      <alignment horizontal="center" vertical="center" wrapText="1"/>
      <protection/>
    </xf>
    <xf numFmtId="0" fontId="44" fillId="37" borderId="10" xfId="53" applyFont="1" applyFill="1" applyBorder="1" applyAlignment="1" applyProtection="1">
      <alignment horizontal="center" vertical="center" wrapText="1"/>
      <protection/>
    </xf>
    <xf numFmtId="0" fontId="44" fillId="37" borderId="17" xfId="53" applyFont="1" applyFill="1" applyBorder="1" applyAlignment="1" applyProtection="1">
      <alignment horizontal="center" vertical="center" wrapText="1"/>
      <protection/>
    </xf>
    <xf numFmtId="0" fontId="44" fillId="33" borderId="34" xfId="53" applyFont="1" applyFill="1" applyBorder="1" applyAlignment="1" applyProtection="1">
      <alignment horizontal="center" vertical="center" wrapText="1"/>
      <protection/>
    </xf>
    <xf numFmtId="0" fontId="85" fillId="34" borderId="25" xfId="53" applyFill="1" applyBorder="1" applyAlignment="1" applyProtection="1">
      <alignment horizontal="right"/>
      <protection/>
    </xf>
    <xf numFmtId="0" fontId="52" fillId="34" borderId="27" xfId="53" applyFont="1" applyFill="1" applyBorder="1" applyAlignment="1" applyProtection="1">
      <alignment horizontal="center" vertical="center" wrapText="1"/>
      <protection/>
    </xf>
    <xf numFmtId="0" fontId="48" fillId="37" borderId="35" xfId="53" applyFont="1" applyFill="1" applyBorder="1" applyAlignment="1" applyProtection="1">
      <alignment vertical="center" wrapText="1"/>
      <protection/>
    </xf>
    <xf numFmtId="0" fontId="48" fillId="37" borderId="17" xfId="53" applyFont="1" applyFill="1" applyBorder="1" applyAlignment="1" applyProtection="1">
      <alignment vertical="center" wrapText="1"/>
      <protection/>
    </xf>
    <xf numFmtId="0" fontId="36" fillId="0" borderId="0" xfId="53" applyFont="1" applyFill="1" applyBorder="1" applyAlignment="1" applyProtection="1">
      <alignment vertical="center" wrapText="1"/>
      <protection/>
    </xf>
    <xf numFmtId="0" fontId="44" fillId="37" borderId="36" xfId="53" applyFont="1" applyFill="1" applyBorder="1" applyAlignment="1" applyProtection="1">
      <alignment horizontal="center" vertical="center" wrapText="1"/>
      <protection/>
    </xf>
    <xf numFmtId="0" fontId="44" fillId="37" borderId="37" xfId="53" applyFont="1" applyFill="1" applyBorder="1" applyAlignment="1" applyProtection="1">
      <alignment horizontal="center" vertical="center" wrapText="1"/>
      <protection/>
    </xf>
    <xf numFmtId="0" fontId="44" fillId="37" borderId="38" xfId="53" applyFont="1" applyFill="1" applyBorder="1" applyAlignment="1" applyProtection="1">
      <alignment horizontal="center" vertical="center" wrapText="1"/>
      <protection/>
    </xf>
    <xf numFmtId="0" fontId="44" fillId="37" borderId="34" xfId="53" applyFont="1" applyFill="1" applyBorder="1" applyAlignment="1" applyProtection="1">
      <alignment horizontal="center" vertical="center" wrapText="1"/>
      <protection/>
    </xf>
    <xf numFmtId="0" fontId="39" fillId="36" borderId="0" xfId="53" applyFont="1" applyFill="1" applyBorder="1" applyAlignment="1" applyProtection="1">
      <alignment vertical="center" wrapText="1"/>
      <protection/>
    </xf>
    <xf numFmtId="0" fontId="40" fillId="35" borderId="12" xfId="53" applyFont="1" applyFill="1" applyBorder="1" applyAlignment="1" applyProtection="1">
      <alignment horizontal="center" vertical="center" wrapText="1"/>
      <protection locked="0"/>
    </xf>
    <xf numFmtId="0" fontId="56" fillId="35" borderId="0" xfId="53" applyFont="1" applyFill="1" applyBorder="1" applyAlignment="1" applyProtection="1">
      <alignment/>
      <protection/>
    </xf>
    <xf numFmtId="0" fontId="44" fillId="33" borderId="20" xfId="53" applyNumberFormat="1" applyFont="1" applyFill="1" applyBorder="1" applyAlignment="1" applyProtection="1">
      <alignment horizontal="center" vertical="center"/>
      <protection/>
    </xf>
    <xf numFmtId="0" fontId="44" fillId="33" borderId="0" xfId="53" applyNumberFormat="1" applyFont="1" applyFill="1" applyBorder="1" applyAlignment="1" applyProtection="1">
      <alignment horizontal="center" vertical="center"/>
      <protection/>
    </xf>
    <xf numFmtId="0" fontId="49" fillId="35" borderId="23" xfId="53" applyFont="1" applyFill="1" applyBorder="1" applyAlignment="1" applyProtection="1">
      <alignment horizontal="center" vertical="center" wrapText="1"/>
      <protection/>
    </xf>
    <xf numFmtId="0" fontId="85" fillId="0" borderId="23" xfId="53" applyNumberFormat="1" applyFill="1" applyBorder="1" applyAlignment="1" applyProtection="1">
      <alignment horizontal="center" vertical="center" wrapText="1"/>
      <protection locked="0"/>
    </xf>
    <xf numFmtId="0" fontId="85" fillId="0" borderId="23" xfId="53" applyNumberFormat="1" applyBorder="1" applyAlignment="1" applyProtection="1">
      <alignment horizontal="center" vertical="center" wrapText="1"/>
      <protection locked="0"/>
    </xf>
    <xf numFmtId="0" fontId="85" fillId="0" borderId="23" xfId="53" applyBorder="1" applyAlignment="1" applyProtection="1">
      <alignment horizontal="right" vertical="center" wrapText="1"/>
      <protection locked="0"/>
    </xf>
    <xf numFmtId="0" fontId="85" fillId="0" borderId="23" xfId="53" applyBorder="1" applyAlignment="1" applyProtection="1">
      <alignment horizontal="center" vertical="center" wrapText="1"/>
      <protection locked="0"/>
    </xf>
    <xf numFmtId="0" fontId="41" fillId="0" borderId="23" xfId="53" applyFont="1" applyFill="1" applyBorder="1" applyAlignment="1" applyProtection="1">
      <alignment horizontal="center" vertical="top" wrapText="1"/>
      <protection locked="0"/>
    </xf>
    <xf numFmtId="0" fontId="44" fillId="37" borderId="32" xfId="53" applyFont="1" applyFill="1" applyBorder="1" applyAlignment="1" applyProtection="1">
      <alignment horizontal="center" vertical="center" wrapText="1"/>
      <protection/>
    </xf>
    <xf numFmtId="0" fontId="39" fillId="16" borderId="0" xfId="53" applyFont="1" applyFill="1" applyBorder="1" applyAlignment="1" applyProtection="1">
      <alignment vertical="center" wrapText="1"/>
      <protection/>
    </xf>
    <xf numFmtId="0" fontId="44" fillId="35" borderId="0" xfId="53" applyFont="1" applyFill="1" applyBorder="1" applyAlignment="1" applyProtection="1">
      <alignment horizontal="center" vertical="center" wrapText="1"/>
      <protection/>
    </xf>
    <xf numFmtId="0" fontId="63" fillId="39" borderId="39" xfId="53" applyFont="1" applyFill="1" applyBorder="1" applyAlignment="1" applyProtection="1">
      <alignment/>
      <protection/>
    </xf>
    <xf numFmtId="0" fontId="63" fillId="39" borderId="40" xfId="53" applyFont="1" applyFill="1" applyBorder="1" applyAlignment="1" applyProtection="1">
      <alignment/>
      <protection/>
    </xf>
    <xf numFmtId="0" fontId="39" fillId="40" borderId="0" xfId="53" applyFont="1" applyFill="1" applyBorder="1" applyAlignment="1" applyProtection="1">
      <alignment vertical="center" wrapText="1"/>
      <protection/>
    </xf>
    <xf numFmtId="0" fontId="41" fillId="35" borderId="12" xfId="53" applyFont="1" applyFill="1" applyBorder="1" applyAlignment="1" applyProtection="1">
      <alignment horizontal="center" vertical="center" wrapText="1"/>
      <protection locked="0"/>
    </xf>
    <xf numFmtId="0" fontId="1" fillId="39" borderId="41" xfId="0" applyFont="1" applyFill="1" applyBorder="1" applyAlignment="1" applyProtection="1">
      <alignment horizontal="center" vertical="center" wrapText="1"/>
      <protection/>
    </xf>
    <xf numFmtId="0" fontId="1" fillId="39" borderId="0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 locked="0"/>
    </xf>
    <xf numFmtId="4" fontId="2" fillId="34" borderId="12" xfId="0" applyNumberFormat="1" applyFont="1" applyFill="1" applyBorder="1" applyAlignment="1" applyProtection="1">
      <alignment horizontal="right" vertical="center" wrapText="1"/>
      <protection/>
    </xf>
    <xf numFmtId="4" fontId="0" fillId="34" borderId="12" xfId="0" applyNumberFormat="1" applyFont="1" applyFill="1" applyBorder="1" applyAlignment="1" applyProtection="1">
      <alignment horizontal="right" vertical="center" wrapText="1"/>
      <protection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6" fillId="35" borderId="0" xfId="0" applyFont="1" applyFill="1" applyBorder="1" applyAlignment="1" applyProtection="1">
      <alignment vertical="center" wrapText="1"/>
      <protection/>
    </xf>
    <xf numFmtId="0" fontId="66" fillId="0" borderId="0" xfId="0" applyFont="1" applyAlignment="1" applyProtection="1">
      <alignment/>
      <protection/>
    </xf>
    <xf numFmtId="0" fontId="0" fillId="39" borderId="0" xfId="0" applyFill="1" applyAlignment="1" applyProtection="1">
      <alignment horizontal="center" wrapText="1"/>
      <protection/>
    </xf>
    <xf numFmtId="0" fontId="49" fillId="35" borderId="20" xfId="53" applyFont="1" applyFill="1" applyBorder="1" applyAlignment="1" applyProtection="1">
      <alignment horizontal="center" vertical="center" wrapText="1"/>
      <protection/>
    </xf>
    <xf numFmtId="0" fontId="50" fillId="35" borderId="20" xfId="53" applyFont="1" applyFill="1" applyBorder="1" applyAlignment="1" applyProtection="1">
      <alignment horizontal="left" vertical="center" wrapText="1"/>
      <protection/>
    </xf>
    <xf numFmtId="0" fontId="50" fillId="0" borderId="20" xfId="53" applyFont="1" applyBorder="1" applyAlignment="1">
      <alignment horizontal="left" wrapText="1"/>
      <protection/>
    </xf>
    <xf numFmtId="0" fontId="52" fillId="34" borderId="33" xfId="53" applyFont="1" applyFill="1" applyBorder="1" applyAlignment="1" applyProtection="1">
      <alignment horizontal="center" vertical="center" wrapText="1"/>
      <protection/>
    </xf>
    <xf numFmtId="0" fontId="48" fillId="37" borderId="20" xfId="53" applyFont="1" applyFill="1" applyBorder="1" applyAlignment="1" applyProtection="1">
      <alignment vertical="center" wrapText="1"/>
      <protection/>
    </xf>
    <xf numFmtId="0" fontId="48" fillId="37" borderId="42" xfId="53" applyFont="1" applyFill="1" applyBorder="1" applyAlignment="1" applyProtection="1">
      <alignment vertical="center" wrapText="1"/>
      <protection/>
    </xf>
    <xf numFmtId="0" fontId="49" fillId="35" borderId="16" xfId="53" applyFont="1" applyFill="1" applyBorder="1" applyAlignment="1" applyProtection="1">
      <alignment horizontal="center" vertical="center" wrapText="1"/>
      <protection/>
    </xf>
    <xf numFmtId="0" fontId="85" fillId="0" borderId="16" xfId="53" applyNumberFormat="1" applyFill="1" applyBorder="1" applyAlignment="1" applyProtection="1">
      <alignment horizontal="center" vertical="center" wrapText="1"/>
      <protection locked="0"/>
    </xf>
    <xf numFmtId="0" fontId="85" fillId="0" borderId="16" xfId="53" applyNumberFormat="1" applyBorder="1" applyAlignment="1" applyProtection="1">
      <alignment horizontal="center" vertical="center" wrapText="1"/>
      <protection locked="0"/>
    </xf>
    <xf numFmtId="0" fontId="85" fillId="0" borderId="16" xfId="53" applyBorder="1" applyAlignment="1" applyProtection="1">
      <alignment horizontal="center" vertical="center" wrapText="1"/>
      <protection locked="0"/>
    </xf>
    <xf numFmtId="0" fontId="52" fillId="34" borderId="24" xfId="53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vertical="top" wrapText="1"/>
      <protection/>
    </xf>
    <xf numFmtId="0" fontId="58" fillId="35" borderId="0" xfId="53" applyFont="1" applyFill="1" applyAlignment="1">
      <alignment horizontal="justify"/>
      <protection/>
    </xf>
    <xf numFmtId="0" fontId="44" fillId="37" borderId="43" xfId="53" applyFont="1" applyFill="1" applyBorder="1" applyAlignment="1" applyProtection="1">
      <alignment horizontal="center" vertical="center" wrapText="1"/>
      <protection/>
    </xf>
    <xf numFmtId="0" fontId="63" fillId="37" borderId="10" xfId="53" applyFont="1" applyFill="1" applyBorder="1" applyAlignment="1" applyProtection="1">
      <alignment horizontal="center" vertical="center" wrapText="1"/>
      <protection/>
    </xf>
    <xf numFmtId="0" fontId="63" fillId="37" borderId="17" xfId="53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44" fillId="33" borderId="19" xfId="53" applyFont="1" applyFill="1" applyBorder="1" applyAlignment="1" applyProtection="1">
      <alignment horizontal="center" vertical="center" wrapText="1"/>
      <protection/>
    </xf>
    <xf numFmtId="0" fontId="44" fillId="33" borderId="12" xfId="53" applyFont="1" applyFill="1" applyBorder="1" applyAlignment="1" applyProtection="1">
      <alignment horizontal="center" vertical="center" wrapText="1"/>
      <protection/>
    </xf>
    <xf numFmtId="0" fontId="44" fillId="33" borderId="10" xfId="53" applyFont="1" applyFill="1" applyBorder="1" applyAlignment="1" applyProtection="1">
      <alignment horizontal="center" vertical="center" wrapText="1"/>
      <protection/>
    </xf>
    <xf numFmtId="0" fontId="40" fillId="33" borderId="12" xfId="53" applyNumberFormat="1" applyFont="1" applyFill="1" applyBorder="1" applyAlignment="1" applyProtection="1">
      <alignment horizontal="center" vertical="center" wrapText="1"/>
      <protection/>
    </xf>
    <xf numFmtId="0" fontId="40" fillId="33" borderId="12" xfId="53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44" fillId="33" borderId="23" xfId="53" applyFont="1" applyFill="1" applyBorder="1" applyAlignment="1" applyProtection="1">
      <alignment horizontal="center" vertical="center" wrapText="1"/>
      <protection/>
    </xf>
    <xf numFmtId="0" fontId="40" fillId="33" borderId="12" xfId="53" applyFont="1" applyFill="1" applyBorder="1" applyAlignment="1" applyProtection="1">
      <alignment horizontal="right" vertical="center" wrapText="1"/>
      <protection/>
    </xf>
    <xf numFmtId="0" fontId="41" fillId="33" borderId="12" xfId="53" applyFont="1" applyFill="1" applyBorder="1" applyAlignment="1" applyProtection="1">
      <alignment horizontal="center" vertical="center" wrapText="1"/>
      <protection/>
    </xf>
    <xf numFmtId="0" fontId="40" fillId="33" borderId="13" xfId="53" applyNumberFormat="1" applyFont="1" applyFill="1" applyBorder="1" applyAlignment="1" applyProtection="1">
      <alignment horizontal="center" vertical="center" wrapText="1"/>
      <protection/>
    </xf>
    <xf numFmtId="0" fontId="85" fillId="33" borderId="16" xfId="53" applyNumberFormat="1" applyFill="1" applyBorder="1" applyAlignment="1" applyProtection="1">
      <alignment horizontal="center" vertical="center" wrapText="1"/>
      <protection/>
    </xf>
    <xf numFmtId="0" fontId="85" fillId="35" borderId="12" xfId="53" applyFill="1" applyBorder="1" applyAlignment="1" applyProtection="1">
      <alignment horizontal="right" vertical="center" wrapText="1"/>
      <protection locked="0"/>
    </xf>
    <xf numFmtId="0" fontId="41" fillId="35" borderId="12" xfId="53" applyNumberFormat="1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 locked="0"/>
    </xf>
    <xf numFmtId="0" fontId="6" fillId="41" borderId="0" xfId="0" applyFont="1" applyFill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/>
    </xf>
    <xf numFmtId="2" fontId="0" fillId="34" borderId="12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wrapText="1"/>
      <protection/>
    </xf>
    <xf numFmtId="2" fontId="0" fillId="35" borderId="12" xfId="0" applyNumberFormat="1" applyFill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 horizontal="right"/>
      <protection locked="0"/>
    </xf>
    <xf numFmtId="2" fontId="0" fillId="34" borderId="12" xfId="0" applyNumberForma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right"/>
      <protection locked="0"/>
    </xf>
    <xf numFmtId="0" fontId="0" fillId="33" borderId="12" xfId="0" applyFill="1" applyBorder="1" applyAlignment="1" applyProtection="1">
      <alignment horizontal="right"/>
      <protection/>
    </xf>
    <xf numFmtId="2" fontId="0" fillId="33" borderId="12" xfId="0" applyNumberFormat="1" applyFill="1" applyBorder="1" applyAlignment="1" applyProtection="1">
      <alignment horizontal="right"/>
      <protection/>
    </xf>
    <xf numFmtId="0" fontId="3" fillId="33" borderId="12" xfId="0" applyFont="1" applyFill="1" applyBorder="1" applyAlignment="1" applyProtection="1">
      <alignment horizontal="right" wrapText="1"/>
      <protection/>
    </xf>
    <xf numFmtId="2" fontId="0" fillId="35" borderId="12" xfId="0" applyNumberFormat="1" applyFill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2" fontId="0" fillId="33" borderId="12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43" borderId="12" xfId="0" applyFill="1" applyBorder="1" applyAlignment="1" applyProtection="1">
      <alignment horizontal="right"/>
      <protection/>
    </xf>
    <xf numFmtId="0" fontId="0" fillId="43" borderId="12" xfId="0" applyFill="1" applyBorder="1" applyAlignment="1" applyProtection="1">
      <alignment horizontal="right"/>
      <protection locked="0"/>
    </xf>
    <xf numFmtId="2" fontId="0" fillId="43" borderId="12" xfId="0" applyNumberForma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 locked="0"/>
    </xf>
    <xf numFmtId="0" fontId="0" fillId="43" borderId="12" xfId="0" applyFont="1" applyFill="1" applyBorder="1" applyAlignment="1" applyProtection="1">
      <alignment/>
      <protection/>
    </xf>
    <xf numFmtId="0" fontId="0" fillId="43" borderId="12" xfId="0" applyFont="1" applyFill="1" applyBorder="1" applyAlignment="1" applyProtection="1">
      <alignment/>
      <protection locked="0"/>
    </xf>
    <xf numFmtId="2" fontId="0" fillId="43" borderId="12" xfId="0" applyNumberFormat="1" applyFont="1" applyFill="1" applyBorder="1" applyAlignment="1" applyProtection="1">
      <alignment/>
      <protection/>
    </xf>
    <xf numFmtId="2" fontId="0" fillId="34" borderId="12" xfId="0" applyNumberFormat="1" applyFill="1" applyBorder="1" applyAlignment="1" applyProtection="1">
      <alignment horizontal="right"/>
      <protection locked="0"/>
    </xf>
    <xf numFmtId="0" fontId="0" fillId="41" borderId="13" xfId="0" applyFont="1" applyFill="1" applyBorder="1" applyAlignment="1" applyProtection="1">
      <alignment horizontal="center" vertical="center"/>
      <protection locked="0"/>
    </xf>
    <xf numFmtId="0" fontId="0" fillId="41" borderId="12" xfId="0" applyFont="1" applyFill="1" applyBorder="1" applyAlignment="1" applyProtection="1">
      <alignment horizontal="center" vertical="center"/>
      <protection locked="0"/>
    </xf>
    <xf numFmtId="0" fontId="0" fillId="41" borderId="11" xfId="0" applyFont="1" applyFill="1" applyBorder="1" applyAlignment="1" applyProtection="1">
      <alignment horizontal="center" vertical="center"/>
      <protection locked="0"/>
    </xf>
    <xf numFmtId="0" fontId="0" fillId="41" borderId="12" xfId="0" applyFont="1" applyFill="1" applyBorder="1" applyAlignment="1" applyProtection="1">
      <alignment horizontal="center" vertical="center"/>
      <protection locked="0"/>
    </xf>
    <xf numFmtId="0" fontId="0" fillId="41" borderId="13" xfId="0" applyFont="1" applyFill="1" applyBorder="1" applyAlignment="1" applyProtection="1">
      <alignment horizontal="center" vertical="center"/>
      <protection locked="0"/>
    </xf>
    <xf numFmtId="0" fontId="13" fillId="41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2" borderId="11" xfId="0" applyFont="1" applyFill="1" applyBorder="1" applyAlignment="1" applyProtection="1">
      <alignment horizontal="center" vertical="center" textRotation="90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8" fillId="35" borderId="20" xfId="0" applyFont="1" applyFill="1" applyBorder="1" applyAlignment="1" applyProtection="1">
      <alignment horizontal="center" vertical="center" wrapText="1"/>
      <protection/>
    </xf>
    <xf numFmtId="0" fontId="15" fillId="35" borderId="20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44" xfId="0" applyFont="1" applyFill="1" applyBorder="1" applyAlignment="1" applyProtection="1">
      <alignment horizontal="center" vertical="center" wrapText="1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5" fillId="2" borderId="35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45" xfId="0" applyFont="1" applyFill="1" applyBorder="1" applyAlignment="1" applyProtection="1">
      <alignment horizontal="center" vertical="center" wrapText="1"/>
      <protection/>
    </xf>
    <xf numFmtId="0" fontId="9" fillId="2" borderId="35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textRotation="90" wrapText="1"/>
      <protection/>
    </xf>
    <xf numFmtId="0" fontId="5" fillId="2" borderId="12" xfId="0" applyFont="1" applyFill="1" applyBorder="1" applyAlignment="1" applyProtection="1">
      <alignment horizontal="center" vertical="center" textRotation="90" wrapText="1"/>
      <protection/>
    </xf>
    <xf numFmtId="0" fontId="0" fillId="39" borderId="0" xfId="0" applyFill="1" applyAlignment="1" applyProtection="1">
      <alignment horizontal="right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47" xfId="0" applyFont="1" applyFill="1" applyBorder="1" applyAlignment="1" applyProtection="1">
      <alignment horizontal="center" vertical="center"/>
      <protection/>
    </xf>
    <xf numFmtId="0" fontId="6" fillId="2" borderId="39" xfId="0" applyFont="1" applyFill="1" applyBorder="1" applyAlignment="1" applyProtection="1">
      <alignment horizontal="center" vertical="center"/>
      <protection/>
    </xf>
    <xf numFmtId="2" fontId="5" fillId="2" borderId="44" xfId="0" applyNumberFormat="1" applyFont="1" applyFill="1" applyBorder="1" applyAlignment="1" applyProtection="1">
      <alignment horizontal="center" vertical="center" wrapText="1"/>
      <protection/>
    </xf>
    <xf numFmtId="2" fontId="5" fillId="2" borderId="45" xfId="0" applyNumberFormat="1" applyFont="1" applyFill="1" applyBorder="1" applyAlignment="1" applyProtection="1">
      <alignment horizontal="center" vertical="center" wrapText="1"/>
      <protection/>
    </xf>
    <xf numFmtId="2" fontId="5" fillId="2" borderId="35" xfId="0" applyNumberFormat="1" applyFont="1" applyFill="1" applyBorder="1" applyAlignment="1" applyProtection="1">
      <alignment horizontal="center" vertical="center" wrapText="1"/>
      <protection/>
    </xf>
    <xf numFmtId="0" fontId="0" fillId="37" borderId="44" xfId="0" applyFont="1" applyFill="1" applyBorder="1" applyAlignment="1" applyProtection="1">
      <alignment horizontal="center" vertical="center" wrapText="1"/>
      <protection/>
    </xf>
    <xf numFmtId="0" fontId="0" fillId="37" borderId="45" xfId="0" applyFont="1" applyFill="1" applyBorder="1" applyAlignment="1" applyProtection="1">
      <alignment horizontal="center" vertical="center" wrapText="1"/>
      <protection/>
    </xf>
    <xf numFmtId="0" fontId="0" fillId="37" borderId="35" xfId="0" applyFont="1" applyFill="1" applyBorder="1" applyAlignment="1" applyProtection="1">
      <alignment horizontal="center" vertical="center" wrapText="1"/>
      <protection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horizontal="center"/>
      <protection/>
    </xf>
    <xf numFmtId="0" fontId="0" fillId="37" borderId="13" xfId="0" applyFill="1" applyBorder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 vertical="center" textRotation="90" wrapText="1"/>
      <protection/>
    </xf>
    <xf numFmtId="2" fontId="5" fillId="2" borderId="48" xfId="0" applyNumberFormat="1" applyFont="1" applyFill="1" applyBorder="1" applyAlignment="1" applyProtection="1">
      <alignment horizontal="center" vertical="center" wrapText="1"/>
      <protection/>
    </xf>
    <xf numFmtId="2" fontId="5" fillId="2" borderId="49" xfId="0" applyNumberFormat="1" applyFont="1" applyFill="1" applyBorder="1" applyAlignment="1" applyProtection="1">
      <alignment horizontal="center" vertical="center" wrapText="1"/>
      <protection/>
    </xf>
    <xf numFmtId="0" fontId="9" fillId="35" borderId="50" xfId="0" applyFont="1" applyFill="1" applyBorder="1" applyAlignment="1" applyProtection="1">
      <alignment horizontal="right" vertical="center"/>
      <protection/>
    </xf>
    <xf numFmtId="0" fontId="9" fillId="35" borderId="51" xfId="0" applyFont="1" applyFill="1" applyBorder="1" applyAlignment="1" applyProtection="1">
      <alignment horizontal="right" vertical="center"/>
      <protection/>
    </xf>
    <xf numFmtId="0" fontId="9" fillId="35" borderId="29" xfId="0" applyFont="1" applyFill="1" applyBorder="1" applyAlignment="1" applyProtection="1">
      <alignment horizontal="center" vertical="center"/>
      <protection locked="0"/>
    </xf>
    <xf numFmtId="0" fontId="9" fillId="35" borderId="52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0" fontId="5" fillId="2" borderId="53" xfId="0" applyFont="1" applyFill="1" applyBorder="1" applyAlignment="1" applyProtection="1">
      <alignment horizontal="center" vertical="center" wrapText="1"/>
      <protection/>
    </xf>
    <xf numFmtId="0" fontId="5" fillId="2" borderId="49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  <xf numFmtId="0" fontId="2" fillId="2" borderId="54" xfId="0" applyFont="1" applyFill="1" applyBorder="1" applyAlignment="1" applyProtection="1">
      <alignment horizontal="center" vertical="center" wrapText="1"/>
      <protection/>
    </xf>
    <xf numFmtId="0" fontId="2" fillId="2" borderId="55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/>
      <protection locked="0"/>
    </xf>
    <xf numFmtId="3" fontId="0" fillId="0" borderId="40" xfId="0" applyNumberFormat="1" applyBorder="1" applyAlignment="1" applyProtection="1">
      <alignment horizontal="center"/>
      <protection/>
    </xf>
    <xf numFmtId="0" fontId="6" fillId="39" borderId="47" xfId="0" applyFont="1" applyFill="1" applyBorder="1" applyAlignment="1" applyProtection="1">
      <alignment horizontal="center"/>
      <protection/>
    </xf>
    <xf numFmtId="0" fontId="6" fillId="39" borderId="0" xfId="0" applyFont="1" applyFill="1" applyBorder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 vertical="center" textRotation="90"/>
      <protection/>
    </xf>
    <xf numFmtId="0" fontId="67" fillId="44" borderId="0" xfId="0" applyFont="1" applyFill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5" fillId="39" borderId="0" xfId="0" applyFont="1" applyFill="1" applyAlignment="1" applyProtection="1">
      <alignment horizontal="right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7" fillId="3" borderId="12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30" fillId="3" borderId="12" xfId="0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1" fillId="3" borderId="12" xfId="0" applyFont="1" applyFill="1" applyBorder="1" applyAlignment="1" applyProtection="1">
      <alignment horizontal="center"/>
      <protection/>
    </xf>
    <xf numFmtId="0" fontId="9" fillId="45" borderId="0" xfId="0" applyFont="1" applyFill="1" applyAlignment="1" applyProtection="1">
      <alignment horizontal="left" vertical="center"/>
      <protection/>
    </xf>
    <xf numFmtId="0" fontId="30" fillId="2" borderId="12" xfId="0" applyFont="1" applyFill="1" applyBorder="1" applyAlignment="1" applyProtection="1">
      <alignment horizontal="center" vertical="center"/>
      <protection/>
    </xf>
    <xf numFmtId="0" fontId="31" fillId="2" borderId="12" xfId="0" applyFont="1" applyFill="1" applyBorder="1" applyAlignment="1" applyProtection="1">
      <alignment horizontal="center"/>
      <protection/>
    </xf>
    <xf numFmtId="0" fontId="3" fillId="39" borderId="0" xfId="0" applyFont="1" applyFill="1" applyBorder="1" applyAlignment="1" applyProtection="1">
      <alignment horizontal="center" vertical="center" wrapText="1"/>
      <protection/>
    </xf>
    <xf numFmtId="0" fontId="0" fillId="39" borderId="41" xfId="0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 horizontal="center"/>
      <protection/>
    </xf>
    <xf numFmtId="0" fontId="3" fillId="39" borderId="41" xfId="0" applyFont="1" applyFill="1" applyBorder="1" applyAlignment="1" applyProtection="1">
      <alignment horizontal="center" vertical="center" wrapText="1"/>
      <protection/>
    </xf>
    <xf numFmtId="0" fontId="30" fillId="2" borderId="44" xfId="0" applyFont="1" applyFill="1" applyBorder="1" applyAlignment="1" applyProtection="1">
      <alignment horizontal="center" vertical="center"/>
      <protection/>
    </xf>
    <xf numFmtId="0" fontId="30" fillId="2" borderId="45" xfId="0" applyFont="1" applyFill="1" applyBorder="1" applyAlignment="1" applyProtection="1">
      <alignment horizontal="center" vertical="center"/>
      <protection/>
    </xf>
    <xf numFmtId="0" fontId="30" fillId="2" borderId="35" xfId="0" applyFont="1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 wrapText="1"/>
      <protection/>
    </xf>
    <xf numFmtId="0" fontId="31" fillId="3" borderId="14" xfId="0" applyFont="1" applyFill="1" applyBorder="1" applyAlignment="1" applyProtection="1">
      <alignment horizontal="center" vertical="center"/>
      <protection/>
    </xf>
    <xf numFmtId="0" fontId="31" fillId="3" borderId="23" xfId="0" applyFont="1" applyFill="1" applyBorder="1" applyAlignment="1" applyProtection="1">
      <alignment horizontal="center" vertical="center"/>
      <protection/>
    </xf>
    <xf numFmtId="0" fontId="0" fillId="3" borderId="23" xfId="0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/>
      <protection/>
    </xf>
    <xf numFmtId="0" fontId="31" fillId="2" borderId="23" xfId="0" applyFont="1" applyFill="1" applyBorder="1" applyAlignment="1" applyProtection="1">
      <alignment horizontal="center" vertical="center"/>
      <protection/>
    </xf>
    <xf numFmtId="0" fontId="30" fillId="3" borderId="44" xfId="0" applyFont="1" applyFill="1" applyBorder="1" applyAlignment="1" applyProtection="1">
      <alignment horizontal="center" vertical="center"/>
      <protection/>
    </xf>
    <xf numFmtId="0" fontId="30" fillId="3" borderId="45" xfId="0" applyFont="1" applyFill="1" applyBorder="1" applyAlignment="1" applyProtection="1">
      <alignment horizontal="center" vertical="center"/>
      <protection/>
    </xf>
    <xf numFmtId="0" fontId="30" fillId="3" borderId="35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39" fillId="38" borderId="0" xfId="53" applyFont="1" applyFill="1" applyBorder="1" applyAlignment="1" applyProtection="1">
      <alignment horizontal="left" vertical="center" wrapText="1"/>
      <protection/>
    </xf>
    <xf numFmtId="0" fontId="40" fillId="0" borderId="57" xfId="53" applyFont="1" applyBorder="1" applyAlignment="1" applyProtection="1">
      <alignment horizontal="center" vertical="center" wrapText="1"/>
      <protection/>
    </xf>
    <xf numFmtId="0" fontId="40" fillId="0" borderId="58" xfId="53" applyFont="1" applyBorder="1" applyAlignment="1" applyProtection="1">
      <alignment horizontal="center" vertical="center" wrapText="1"/>
      <protection/>
    </xf>
    <xf numFmtId="0" fontId="40" fillId="0" borderId="59" xfId="53" applyFont="1" applyBorder="1" applyAlignment="1" applyProtection="1">
      <alignment horizontal="center" vertical="center" wrapText="1"/>
      <protection/>
    </xf>
    <xf numFmtId="0" fontId="40" fillId="38" borderId="60" xfId="53" applyFont="1" applyFill="1" applyBorder="1" applyAlignment="1" applyProtection="1">
      <alignment horizontal="left" vertical="center" wrapText="1"/>
      <protection/>
    </xf>
    <xf numFmtId="0" fontId="40" fillId="38" borderId="61" xfId="53" applyFont="1" applyFill="1" applyBorder="1" applyAlignment="1" applyProtection="1">
      <alignment horizontal="left" vertical="center" wrapText="1"/>
      <protection/>
    </xf>
    <xf numFmtId="0" fontId="40" fillId="38" borderId="31" xfId="53" applyFont="1" applyFill="1" applyBorder="1" applyAlignment="1" applyProtection="1">
      <alignment horizontal="left" vertical="center" wrapText="1"/>
      <protection/>
    </xf>
    <xf numFmtId="0" fontId="41" fillId="0" borderId="44" xfId="53" applyFont="1" applyBorder="1" applyAlignment="1" applyProtection="1">
      <alignment horizontal="center" vertical="center" wrapText="1"/>
      <protection/>
    </xf>
    <xf numFmtId="0" fontId="41" fillId="0" borderId="45" xfId="53" applyFont="1" applyBorder="1" applyAlignment="1" applyProtection="1">
      <alignment horizontal="center" vertical="center" wrapText="1"/>
      <protection/>
    </xf>
    <xf numFmtId="0" fontId="41" fillId="0" borderId="35" xfId="53" applyFont="1" applyBorder="1" applyAlignment="1" applyProtection="1">
      <alignment horizontal="center" vertical="center" wrapText="1"/>
      <protection/>
    </xf>
    <xf numFmtId="0" fontId="40" fillId="0" borderId="26" xfId="53" applyFont="1" applyBorder="1" applyAlignment="1" applyProtection="1">
      <alignment horizontal="center" vertical="center" wrapText="1"/>
      <protection/>
    </xf>
    <xf numFmtId="0" fontId="40" fillId="0" borderId="21" xfId="53" applyFont="1" applyBorder="1" applyAlignment="1" applyProtection="1">
      <alignment horizontal="center" vertical="center" wrapText="1"/>
      <protection/>
    </xf>
    <xf numFmtId="0" fontId="40" fillId="0" borderId="20" xfId="53" applyFont="1" applyBorder="1" applyAlignment="1" applyProtection="1">
      <alignment horizontal="center" vertical="center" wrapText="1"/>
      <protection/>
    </xf>
    <xf numFmtId="0" fontId="40" fillId="0" borderId="23" xfId="53" applyFont="1" applyBorder="1" applyAlignment="1" applyProtection="1">
      <alignment horizontal="center" vertical="center" wrapText="1"/>
      <protection/>
    </xf>
    <xf numFmtId="0" fontId="38" fillId="37" borderId="57" xfId="53" applyFont="1" applyFill="1" applyBorder="1" applyAlignment="1" applyProtection="1">
      <alignment horizontal="center" vertical="center" wrapText="1"/>
      <protection/>
    </xf>
    <xf numFmtId="0" fontId="38" fillId="37" borderId="58" xfId="53" applyFont="1" applyFill="1" applyBorder="1" applyAlignment="1" applyProtection="1">
      <alignment horizontal="center" vertical="center" wrapText="1"/>
      <protection/>
    </xf>
    <xf numFmtId="0" fontId="38" fillId="37" borderId="36" xfId="53" applyFont="1" applyFill="1" applyBorder="1" applyAlignment="1" applyProtection="1">
      <alignment horizontal="center" vertical="center" wrapText="1"/>
      <protection/>
    </xf>
    <xf numFmtId="0" fontId="42" fillId="0" borderId="20" xfId="53" applyFont="1" applyBorder="1" applyAlignment="1" applyProtection="1">
      <alignment horizontal="center" vertical="center" wrapText="1"/>
      <protection/>
    </xf>
    <xf numFmtId="0" fontId="42" fillId="0" borderId="19" xfId="53" applyFont="1" applyBorder="1" applyAlignment="1" applyProtection="1">
      <alignment horizontal="center" vertical="center" wrapText="1"/>
      <protection/>
    </xf>
    <xf numFmtId="0" fontId="42" fillId="0" borderId="32" xfId="53" applyFont="1" applyBorder="1" applyAlignment="1" applyProtection="1">
      <alignment horizontal="center" vertical="center" wrapText="1"/>
      <protection/>
    </xf>
    <xf numFmtId="0" fontId="41" fillId="4" borderId="14" xfId="53" applyFont="1" applyFill="1" applyBorder="1" applyAlignment="1" applyProtection="1">
      <alignment horizontal="center" vertical="center" wrapText="1"/>
      <protection/>
    </xf>
    <xf numFmtId="0" fontId="41" fillId="4" borderId="32" xfId="53" applyFont="1" applyFill="1" applyBorder="1" applyAlignment="1" applyProtection="1">
      <alignment horizontal="center" vertical="center" wrapText="1"/>
      <protection/>
    </xf>
    <xf numFmtId="0" fontId="41" fillId="0" borderId="20" xfId="53" applyFont="1" applyBorder="1" applyAlignment="1" applyProtection="1">
      <alignment horizontal="center" vertical="center" wrapText="1"/>
      <protection/>
    </xf>
    <xf numFmtId="0" fontId="41" fillId="0" borderId="19" xfId="53" applyFont="1" applyBorder="1" applyAlignment="1" applyProtection="1">
      <alignment horizontal="center" vertical="center" wrapText="1"/>
      <protection/>
    </xf>
    <xf numFmtId="0" fontId="63" fillId="39" borderId="39" xfId="53" applyFont="1" applyFill="1" applyBorder="1" applyAlignment="1" applyProtection="1">
      <alignment horizontal="center"/>
      <protection/>
    </xf>
    <xf numFmtId="0" fontId="63" fillId="39" borderId="40" xfId="53" applyFont="1" applyFill="1" applyBorder="1" applyAlignment="1" applyProtection="1">
      <alignment horizontal="center"/>
      <protection/>
    </xf>
    <xf numFmtId="0" fontId="40" fillId="0" borderId="32" xfId="53" applyFont="1" applyBorder="1" applyAlignment="1" applyProtection="1">
      <alignment horizontal="center" vertical="center" wrapText="1"/>
      <protection/>
    </xf>
    <xf numFmtId="0" fontId="41" fillId="0" borderId="12" xfId="53" applyFont="1" applyBorder="1" applyAlignment="1" applyProtection="1">
      <alignment horizontal="center" vertical="center" wrapText="1"/>
      <protection/>
    </xf>
    <xf numFmtId="0" fontId="41" fillId="0" borderId="13" xfId="53" applyFont="1" applyBorder="1" applyAlignment="1" applyProtection="1">
      <alignment horizontal="center" vertical="center" wrapText="1"/>
      <protection/>
    </xf>
    <xf numFmtId="0" fontId="41" fillId="0" borderId="25" xfId="53" applyFont="1" applyBorder="1" applyAlignment="1" applyProtection="1">
      <alignment horizontal="center" vertical="center" wrapText="1"/>
      <protection/>
    </xf>
    <xf numFmtId="0" fontId="41" fillId="0" borderId="58" xfId="53" applyFont="1" applyBorder="1" applyAlignment="1" applyProtection="1">
      <alignment horizontal="center" vertical="center" wrapText="1"/>
      <protection/>
    </xf>
    <xf numFmtId="0" fontId="41" fillId="0" borderId="59" xfId="53" applyFont="1" applyBorder="1" applyAlignment="1" applyProtection="1">
      <alignment horizontal="center" vertical="center" wrapText="1"/>
      <protection/>
    </xf>
    <xf numFmtId="0" fontId="41" fillId="0" borderId="23" xfId="53" applyFont="1" applyBorder="1" applyAlignment="1" applyProtection="1">
      <alignment horizontal="center" vertical="center" wrapText="1"/>
      <protection/>
    </xf>
    <xf numFmtId="0" fontId="61" fillId="0" borderId="33" xfId="53" applyFont="1" applyBorder="1" applyAlignment="1" applyProtection="1">
      <alignment horizontal="center" vertical="center" wrapText="1"/>
      <protection/>
    </xf>
    <xf numFmtId="0" fontId="61" fillId="0" borderId="54" xfId="53" applyFont="1" applyBorder="1" applyAlignment="1" applyProtection="1">
      <alignment horizontal="center" vertical="center" wrapText="1"/>
      <protection/>
    </xf>
    <xf numFmtId="0" fontId="61" fillId="0" borderId="55" xfId="53" applyFont="1" applyBorder="1" applyAlignment="1" applyProtection="1">
      <alignment horizontal="center" vertical="center" wrapText="1"/>
      <protection/>
    </xf>
    <xf numFmtId="0" fontId="42" fillId="0" borderId="11" xfId="53" applyFont="1" applyBorder="1" applyAlignment="1" applyProtection="1">
      <alignment horizontal="center" vertical="center" wrapText="1"/>
      <protection/>
    </xf>
    <xf numFmtId="0" fontId="42" fillId="0" borderId="12" xfId="53" applyFont="1" applyBorder="1" applyAlignment="1" applyProtection="1">
      <alignment horizontal="center" vertical="center" wrapText="1"/>
      <protection/>
    </xf>
    <xf numFmtId="0" fontId="39" fillId="36" borderId="0" xfId="53" applyFont="1" applyFill="1" applyBorder="1" applyAlignment="1" applyProtection="1">
      <alignment horizontal="left" vertical="center" wrapText="1"/>
      <protection/>
    </xf>
    <xf numFmtId="0" fontId="41" fillId="0" borderId="62" xfId="53" applyFont="1" applyBorder="1" applyAlignment="1" applyProtection="1">
      <alignment horizontal="center" vertical="center" wrapText="1"/>
      <protection/>
    </xf>
    <xf numFmtId="0" fontId="42" fillId="0" borderId="23" xfId="53" applyFont="1" applyBorder="1" applyAlignment="1" applyProtection="1">
      <alignment horizontal="center" vertical="center" wrapText="1"/>
      <protection/>
    </xf>
    <xf numFmtId="0" fontId="39" fillId="16" borderId="0" xfId="53" applyFont="1" applyFill="1" applyBorder="1" applyAlignment="1" applyProtection="1">
      <alignment horizontal="left" vertical="center" wrapText="1"/>
      <protection/>
    </xf>
    <xf numFmtId="0" fontId="39" fillId="40" borderId="0" xfId="53" applyFont="1" applyFill="1" applyBorder="1" applyAlignment="1" applyProtection="1">
      <alignment horizontal="left" vertical="center" wrapText="1"/>
      <protection/>
    </xf>
    <xf numFmtId="0" fontId="40" fillId="38" borderId="63" xfId="53" applyFont="1" applyFill="1" applyBorder="1" applyAlignment="1" applyProtection="1">
      <alignment horizontal="left" vertical="center" wrapText="1"/>
      <protection/>
    </xf>
    <xf numFmtId="0" fontId="40" fillId="38" borderId="41" xfId="53" applyFont="1" applyFill="1" applyBorder="1" applyAlignment="1" applyProtection="1">
      <alignment horizontal="left" vertical="center" wrapText="1"/>
      <protection/>
    </xf>
    <xf numFmtId="0" fontId="40" fillId="38" borderId="22" xfId="53" applyFont="1" applyFill="1" applyBorder="1" applyAlignment="1" applyProtection="1">
      <alignment horizontal="left" vertical="center" wrapText="1"/>
      <protection/>
    </xf>
    <xf numFmtId="0" fontId="41" fillId="0" borderId="11" xfId="53" applyFont="1" applyBorder="1" applyAlignment="1" applyProtection="1">
      <alignment horizontal="center" vertical="center" wrapText="1"/>
      <protection/>
    </xf>
    <xf numFmtId="0" fontId="61" fillId="0" borderId="12" xfId="53" applyFont="1" applyBorder="1" applyAlignment="1" applyProtection="1">
      <alignment horizontal="center" vertical="center" wrapText="1"/>
      <protection/>
    </xf>
    <xf numFmtId="0" fontId="61" fillId="0" borderId="13" xfId="53" applyFont="1" applyBorder="1" applyAlignment="1" applyProtection="1">
      <alignment horizontal="center" vertical="center" wrapText="1"/>
      <protection/>
    </xf>
    <xf numFmtId="0" fontId="40" fillId="0" borderId="12" xfId="53" applyFont="1" applyBorder="1" applyAlignment="1" applyProtection="1">
      <alignment horizontal="center" vertical="center" wrapText="1"/>
      <protection/>
    </xf>
    <xf numFmtId="0" fontId="40" fillId="0" borderId="13" xfId="53" applyFont="1" applyBorder="1" applyAlignment="1" applyProtection="1">
      <alignment horizontal="center" vertical="center" wrapText="1"/>
      <protection/>
    </xf>
    <xf numFmtId="0" fontId="41" fillId="0" borderId="64" xfId="53" applyFont="1" applyBorder="1" applyAlignment="1" applyProtection="1">
      <alignment horizontal="center" vertical="center" wrapText="1"/>
      <protection/>
    </xf>
    <xf numFmtId="0" fontId="41" fillId="0" borderId="65" xfId="53" applyFont="1" applyBorder="1" applyAlignment="1" applyProtection="1">
      <alignment horizontal="center" vertical="center" wrapText="1"/>
      <protection/>
    </xf>
    <xf numFmtId="0" fontId="41" fillId="0" borderId="66" xfId="53" applyFont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 textRotation="90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9" borderId="41" xfId="0" applyFill="1" applyBorder="1" applyAlignment="1" applyProtection="1">
      <alignment horizontal="center" wrapText="1"/>
      <protection/>
    </xf>
    <xf numFmtId="0" fontId="0" fillId="39" borderId="0" xfId="0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right" vertical="center" wrapText="1"/>
      <protection/>
    </xf>
    <xf numFmtId="0" fontId="65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18" borderId="12" xfId="0" applyFill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16" borderId="12" xfId="0" applyFill="1" applyBorder="1" applyAlignment="1" applyProtection="1">
      <alignment horizontal="center" vertical="center" textRotation="90"/>
      <protection/>
    </xf>
    <xf numFmtId="0" fontId="64" fillId="0" borderId="12" xfId="0" applyFont="1" applyFill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55"/>
  <sheetViews>
    <sheetView zoomScale="85" zoomScaleNormal="85" zoomScaleSheetLayoutView="50" zoomScalePageLayoutView="0" workbookViewId="0" topLeftCell="A34">
      <selection activeCell="N62" sqref="N62"/>
    </sheetView>
  </sheetViews>
  <sheetFormatPr defaultColWidth="9.00390625" defaultRowHeight="12.75"/>
  <cols>
    <col min="1" max="1" width="2.00390625" style="1" customWidth="1"/>
    <col min="2" max="2" width="4.375" style="1" bestFit="1" customWidth="1"/>
    <col min="3" max="3" width="43.875" style="1" customWidth="1"/>
    <col min="4" max="6" width="8.75390625" style="1" customWidth="1"/>
    <col min="7" max="7" width="10.00390625" style="1" customWidth="1"/>
    <col min="8" max="8" width="8.75390625" style="1" customWidth="1"/>
    <col min="9" max="9" width="9.125" style="1" customWidth="1"/>
    <col min="10" max="15" width="7.25390625" style="1" customWidth="1"/>
    <col min="16" max="17" width="8.875" style="1" customWidth="1"/>
    <col min="18" max="18" width="8.375" style="1" customWidth="1"/>
    <col min="19" max="19" width="7.375" style="1" customWidth="1"/>
    <col min="20" max="20" width="10.625" style="1" customWidth="1"/>
    <col min="21" max="21" width="7.625" style="1" customWidth="1"/>
    <col min="22" max="22" width="6.375" style="1" customWidth="1"/>
    <col min="23" max="23" width="6.125" style="1" customWidth="1"/>
    <col min="24" max="24" width="9.25390625" style="1" customWidth="1"/>
    <col min="25" max="25" width="9.125" style="1" customWidth="1"/>
    <col min="26" max="26" width="9.25390625" style="1" customWidth="1"/>
    <col min="27" max="27" width="12.125" style="1" customWidth="1"/>
    <col min="28" max="28" width="11.00390625" style="1" customWidth="1"/>
    <col min="29" max="32" width="8.75390625" style="1" customWidth="1"/>
    <col min="33" max="16384" width="9.125" style="1" customWidth="1"/>
  </cols>
  <sheetData>
    <row r="1" spans="1:32" ht="18" customHeight="1">
      <c r="A1" s="136" t="s">
        <v>102</v>
      </c>
      <c r="C1" s="61"/>
      <c r="D1" s="489" t="s">
        <v>37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ht="11.25" customHeight="1" thickBot="1">
      <c r="A2" s="136" t="s">
        <v>103</v>
      </c>
    </row>
    <row r="3" spans="1:9" ht="16.5" customHeight="1" thickBot="1">
      <c r="A3" s="136" t="s">
        <v>104</v>
      </c>
      <c r="D3" s="14"/>
      <c r="E3" s="473" t="s">
        <v>67</v>
      </c>
      <c r="F3" s="474"/>
      <c r="G3" s="475" t="s">
        <v>104</v>
      </c>
      <c r="H3" s="476"/>
      <c r="I3" s="154">
        <v>2018</v>
      </c>
    </row>
    <row r="4" spans="1:9" ht="6" customHeight="1">
      <c r="A4" s="136" t="s">
        <v>105</v>
      </c>
      <c r="D4" s="14"/>
      <c r="E4" s="14"/>
      <c r="F4" s="14"/>
      <c r="G4" s="14"/>
      <c r="H4" s="14"/>
      <c r="I4" s="14"/>
    </row>
    <row r="5" spans="1:20" ht="20.25" customHeight="1">
      <c r="A5" s="136"/>
      <c r="C5" s="14"/>
      <c r="D5" s="490" t="s">
        <v>352</v>
      </c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</row>
    <row r="6" spans="3:32" ht="6" customHeight="1">
      <c r="C6" s="4"/>
      <c r="D6" s="5"/>
      <c r="E6" s="5"/>
      <c r="F6" s="5"/>
      <c r="G6" s="5"/>
      <c r="H6" s="5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3:32" ht="14.25">
      <c r="C7" s="14"/>
      <c r="D7" s="132" t="s">
        <v>101</v>
      </c>
      <c r="E7" s="133"/>
      <c r="F7" s="133"/>
      <c r="G7" s="133"/>
      <c r="H7" s="133"/>
      <c r="I7" s="133"/>
      <c r="J7" s="134"/>
      <c r="K7" s="134"/>
      <c r="L7" s="134"/>
      <c r="M7" s="13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2:32" ht="6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30.75" customHeight="1">
      <c r="A9" s="136">
        <v>2018</v>
      </c>
      <c r="B9" s="442"/>
      <c r="C9" s="443" t="s">
        <v>128</v>
      </c>
      <c r="D9" s="450" t="s">
        <v>52</v>
      </c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2"/>
      <c r="AA9" s="456" t="s">
        <v>121</v>
      </c>
      <c r="AB9" s="464" t="s">
        <v>86</v>
      </c>
      <c r="AC9" s="465"/>
      <c r="AD9" s="465"/>
      <c r="AE9" s="465"/>
      <c r="AF9" s="466"/>
    </row>
    <row r="10" spans="1:32" ht="13.5" thickBot="1">
      <c r="A10" s="136">
        <v>2019</v>
      </c>
      <c r="B10" s="442"/>
      <c r="C10" s="443"/>
      <c r="D10" s="458" t="s">
        <v>8</v>
      </c>
      <c r="E10" s="481" t="s">
        <v>106</v>
      </c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3"/>
      <c r="AA10" s="457"/>
      <c r="AB10" s="467" t="s">
        <v>8</v>
      </c>
      <c r="AC10" s="468" t="s">
        <v>30</v>
      </c>
      <c r="AD10" s="468"/>
      <c r="AE10" s="468"/>
      <c r="AF10" s="469"/>
    </row>
    <row r="11" spans="1:32" ht="46.5" customHeight="1">
      <c r="A11" s="136">
        <v>2020</v>
      </c>
      <c r="B11" s="442"/>
      <c r="C11" s="444"/>
      <c r="D11" s="459"/>
      <c r="E11" s="447" t="s">
        <v>124</v>
      </c>
      <c r="F11" s="448"/>
      <c r="G11" s="448"/>
      <c r="H11" s="448"/>
      <c r="I11" s="449"/>
      <c r="J11" s="477" t="s">
        <v>123</v>
      </c>
      <c r="K11" s="478"/>
      <c r="L11" s="478"/>
      <c r="M11" s="478"/>
      <c r="N11" s="478"/>
      <c r="O11" s="479"/>
      <c r="P11" s="461" t="s">
        <v>335</v>
      </c>
      <c r="Q11" s="462"/>
      <c r="R11" s="462"/>
      <c r="S11" s="462"/>
      <c r="T11" s="462"/>
      <c r="U11" s="462"/>
      <c r="V11" s="462"/>
      <c r="W11" s="462"/>
      <c r="X11" s="463"/>
      <c r="Y11" s="471" t="s">
        <v>122</v>
      </c>
      <c r="Z11" s="472"/>
      <c r="AA11" s="457"/>
      <c r="AB11" s="467"/>
      <c r="AC11" s="468"/>
      <c r="AD11" s="468"/>
      <c r="AE11" s="468"/>
      <c r="AF11" s="469"/>
    </row>
    <row r="12" spans="1:37" ht="25.5" customHeight="1">
      <c r="A12" s="136">
        <v>2021</v>
      </c>
      <c r="B12" s="442"/>
      <c r="C12" s="444"/>
      <c r="D12" s="459"/>
      <c r="E12" s="446" t="s">
        <v>9</v>
      </c>
      <c r="F12" s="492" t="s">
        <v>10</v>
      </c>
      <c r="G12" s="445" t="s">
        <v>34</v>
      </c>
      <c r="H12" s="445" t="s">
        <v>108</v>
      </c>
      <c r="I12" s="480" t="s">
        <v>35</v>
      </c>
      <c r="J12" s="441" t="s">
        <v>109</v>
      </c>
      <c r="K12" s="454" t="s">
        <v>110</v>
      </c>
      <c r="L12" s="454" t="s">
        <v>111</v>
      </c>
      <c r="M12" s="454" t="s">
        <v>112</v>
      </c>
      <c r="N12" s="454" t="s">
        <v>113</v>
      </c>
      <c r="O12" s="453" t="s">
        <v>114</v>
      </c>
      <c r="P12" s="441" t="s">
        <v>118</v>
      </c>
      <c r="Q12" s="454" t="s">
        <v>119</v>
      </c>
      <c r="R12" s="454" t="s">
        <v>115</v>
      </c>
      <c r="S12" s="454" t="s">
        <v>116</v>
      </c>
      <c r="T12" s="454" t="s">
        <v>117</v>
      </c>
      <c r="U12" s="454" t="s">
        <v>54</v>
      </c>
      <c r="V12" s="454" t="s">
        <v>51</v>
      </c>
      <c r="W12" s="454" t="s">
        <v>50</v>
      </c>
      <c r="X12" s="453" t="s">
        <v>334</v>
      </c>
      <c r="Y12" s="441" t="s">
        <v>120</v>
      </c>
      <c r="Z12" s="453" t="s">
        <v>129</v>
      </c>
      <c r="AA12" s="457"/>
      <c r="AB12" s="467"/>
      <c r="AC12" s="470" t="s">
        <v>38</v>
      </c>
      <c r="AD12" s="470" t="s">
        <v>36</v>
      </c>
      <c r="AE12" s="493" t="s">
        <v>87</v>
      </c>
      <c r="AF12" s="494"/>
      <c r="AG12" s="486" t="s">
        <v>266</v>
      </c>
      <c r="AH12" s="487"/>
      <c r="AI12" s="487"/>
      <c r="AJ12" s="487"/>
      <c r="AK12" s="487"/>
    </row>
    <row r="13" spans="2:37" ht="144.75" customHeight="1">
      <c r="B13" s="442"/>
      <c r="C13" s="444"/>
      <c r="D13" s="460"/>
      <c r="E13" s="446"/>
      <c r="F13" s="492"/>
      <c r="G13" s="445"/>
      <c r="H13" s="445"/>
      <c r="I13" s="480"/>
      <c r="J13" s="441"/>
      <c r="K13" s="454"/>
      <c r="L13" s="454"/>
      <c r="M13" s="454"/>
      <c r="N13" s="454"/>
      <c r="O13" s="453"/>
      <c r="P13" s="441"/>
      <c r="Q13" s="454"/>
      <c r="R13" s="454"/>
      <c r="S13" s="454"/>
      <c r="T13" s="454"/>
      <c r="U13" s="454"/>
      <c r="V13" s="454"/>
      <c r="W13" s="454"/>
      <c r="X13" s="453"/>
      <c r="Y13" s="441"/>
      <c r="Z13" s="453"/>
      <c r="AA13" s="457"/>
      <c r="AB13" s="467"/>
      <c r="AC13" s="470"/>
      <c r="AD13" s="470"/>
      <c r="AE13" s="156" t="s">
        <v>88</v>
      </c>
      <c r="AF13" s="157" t="s">
        <v>85</v>
      </c>
      <c r="AG13" s="290" t="s">
        <v>271</v>
      </c>
      <c r="AH13" s="290" t="s">
        <v>272</v>
      </c>
      <c r="AI13" s="290" t="s">
        <v>273</v>
      </c>
      <c r="AJ13" s="291" t="s">
        <v>274</v>
      </c>
      <c r="AK13" s="291" t="s">
        <v>347</v>
      </c>
    </row>
    <row r="14" spans="2:36" ht="12.75">
      <c r="B14" s="64" t="s">
        <v>31</v>
      </c>
      <c r="C14" s="93" t="s">
        <v>32</v>
      </c>
      <c r="D14" s="35">
        <v>1</v>
      </c>
      <c r="E14" s="8">
        <v>2</v>
      </c>
      <c r="F14" s="64">
        <v>3</v>
      </c>
      <c r="G14" s="64">
        <v>4</v>
      </c>
      <c r="H14" s="64">
        <v>5</v>
      </c>
      <c r="I14" s="99">
        <v>6</v>
      </c>
      <c r="J14" s="8">
        <v>7</v>
      </c>
      <c r="K14" s="64">
        <v>8</v>
      </c>
      <c r="L14" s="64">
        <v>9</v>
      </c>
      <c r="M14" s="64">
        <v>10</v>
      </c>
      <c r="N14" s="64">
        <v>11</v>
      </c>
      <c r="O14" s="99">
        <v>12</v>
      </c>
      <c r="P14" s="8">
        <v>13</v>
      </c>
      <c r="Q14" s="64">
        <v>14</v>
      </c>
      <c r="R14" s="64">
        <v>15</v>
      </c>
      <c r="S14" s="64">
        <v>16</v>
      </c>
      <c r="T14" s="64">
        <v>17</v>
      </c>
      <c r="U14" s="64">
        <v>18</v>
      </c>
      <c r="V14" s="64">
        <v>19</v>
      </c>
      <c r="W14" s="64">
        <v>20</v>
      </c>
      <c r="X14" s="99">
        <v>21</v>
      </c>
      <c r="Y14" s="8">
        <v>22</v>
      </c>
      <c r="Z14" s="99">
        <v>23</v>
      </c>
      <c r="AA14" s="144">
        <v>24</v>
      </c>
      <c r="AB14" s="8">
        <v>25</v>
      </c>
      <c r="AC14" s="64">
        <v>26</v>
      </c>
      <c r="AD14" s="64">
        <v>27</v>
      </c>
      <c r="AE14" s="64">
        <v>28</v>
      </c>
      <c r="AF14" s="99">
        <v>29</v>
      </c>
      <c r="AG14" s="289"/>
      <c r="AH14" s="289"/>
      <c r="AI14" s="289"/>
      <c r="AJ14" s="289"/>
    </row>
    <row r="15" spans="2:36" ht="26.25" customHeight="1">
      <c r="B15" s="65">
        <v>1</v>
      </c>
      <c r="C15" s="94" t="s">
        <v>7</v>
      </c>
      <c r="D15" s="143">
        <f>E15+G15+H15+I15</f>
        <v>0</v>
      </c>
      <c r="E15" s="138"/>
      <c r="F15" s="135"/>
      <c r="G15" s="135"/>
      <c r="H15" s="135"/>
      <c r="I15" s="139"/>
      <c r="J15" s="138"/>
      <c r="K15" s="135"/>
      <c r="L15" s="135"/>
      <c r="M15" s="135"/>
      <c r="N15" s="135"/>
      <c r="O15" s="139"/>
      <c r="P15" s="138"/>
      <c r="Q15" s="135"/>
      <c r="R15" s="135"/>
      <c r="S15" s="135"/>
      <c r="T15" s="135"/>
      <c r="U15" s="135"/>
      <c r="V15" s="135"/>
      <c r="W15" s="135"/>
      <c r="X15" s="139"/>
      <c r="Y15" s="138"/>
      <c r="Z15" s="139"/>
      <c r="AA15" s="33"/>
      <c r="AB15" s="138"/>
      <c r="AC15" s="22"/>
      <c r="AD15" s="22"/>
      <c r="AE15" s="22"/>
      <c r="AF15" s="24"/>
      <c r="AG15" s="395"/>
      <c r="AH15" s="395"/>
      <c r="AI15" s="395"/>
      <c r="AJ15" s="395"/>
    </row>
    <row r="16" spans="2:37" ht="24">
      <c r="B16" s="67" t="s">
        <v>15</v>
      </c>
      <c r="C16" s="153" t="s">
        <v>125</v>
      </c>
      <c r="D16" s="143">
        <f>E16+G16+H16+I16</f>
        <v>0</v>
      </c>
      <c r="E16" s="38"/>
      <c r="F16" s="39"/>
      <c r="G16" s="39"/>
      <c r="H16" s="45"/>
      <c r="I16" s="24"/>
      <c r="J16" s="42"/>
      <c r="K16" s="43"/>
      <c r="L16" s="43"/>
      <c r="M16" s="43"/>
      <c r="N16" s="43"/>
      <c r="O16" s="40"/>
      <c r="P16" s="42"/>
      <c r="Q16" s="43"/>
      <c r="R16" s="43"/>
      <c r="S16" s="22"/>
      <c r="T16" s="43"/>
      <c r="U16" s="22"/>
      <c r="V16" s="22"/>
      <c r="W16" s="22"/>
      <c r="X16" s="40"/>
      <c r="Y16" s="42"/>
      <c r="Z16" s="40"/>
      <c r="AA16" s="48"/>
      <c r="AB16" s="42"/>
      <c r="AC16" s="22"/>
      <c r="AD16" s="22"/>
      <c r="AE16" s="22"/>
      <c r="AF16" s="24"/>
      <c r="AG16" s="289">
        <f aca="true" t="shared" si="0" ref="AG16:AG44">IF(F16&lt;=E16,"","не верно")</f>
      </c>
      <c r="AH16" s="289">
        <f aca="true" t="shared" si="1" ref="AH16:AH44">IF(AND(J16&lt;=D16,K16&lt;=D16,L16&lt;=D16,M16&lt;=D16,N16&lt;=D16,O16&lt;=D16),"","не верно")</f>
      </c>
      <c r="AI16" s="289">
        <f>IF(SUM(P16:X16)=D16,"","не верно")</f>
      </c>
      <c r="AJ16" s="289">
        <f>IF(Y16+Z16=D16,"","не верно")</f>
      </c>
      <c r="AK16" s="289">
        <f>IF(OR(AND(D16=0,AB16=0),AND(D16&gt;0,AB16&gt;0)),"","не верно")</f>
      </c>
    </row>
    <row r="17" spans="2:37" ht="24" customHeight="1">
      <c r="B17" s="58" t="s">
        <v>16</v>
      </c>
      <c r="C17" s="97" t="s">
        <v>4</v>
      </c>
      <c r="D17" s="29">
        <f aca="true" t="shared" si="2" ref="D17:D44">E17+G17+H17+I17</f>
        <v>0</v>
      </c>
      <c r="E17" s="38"/>
      <c r="F17" s="39"/>
      <c r="G17" s="39"/>
      <c r="H17" s="39"/>
      <c r="I17" s="41"/>
      <c r="J17" s="47"/>
      <c r="K17" s="45"/>
      <c r="L17" s="45"/>
      <c r="M17" s="45"/>
      <c r="N17" s="45"/>
      <c r="O17" s="46"/>
      <c r="P17" s="47"/>
      <c r="Q17" s="45"/>
      <c r="R17" s="45"/>
      <c r="S17" s="45"/>
      <c r="T17" s="45"/>
      <c r="U17" s="45"/>
      <c r="V17" s="45"/>
      <c r="W17" s="45"/>
      <c r="X17" s="46"/>
      <c r="Y17" s="47"/>
      <c r="Z17" s="46"/>
      <c r="AA17" s="33"/>
      <c r="AB17" s="47"/>
      <c r="AC17" s="22"/>
      <c r="AD17" s="22"/>
      <c r="AE17" s="22"/>
      <c r="AF17" s="24"/>
      <c r="AG17" s="289">
        <f t="shared" si="0"/>
      </c>
      <c r="AH17" s="289">
        <f t="shared" si="1"/>
      </c>
      <c r="AI17" s="395"/>
      <c r="AJ17" s="395"/>
      <c r="AK17" s="289">
        <f aca="true" t="shared" si="3" ref="AK17:AK44">IF(OR(AND(D17=0,AB17=0),AND(D17&gt;0,AB17&gt;0)),"","не верно")</f>
      </c>
    </row>
    <row r="18" spans="2:37" ht="24">
      <c r="B18" s="58" t="s">
        <v>17</v>
      </c>
      <c r="C18" s="97" t="s">
        <v>81</v>
      </c>
      <c r="D18" s="29">
        <f t="shared" si="2"/>
        <v>0</v>
      </c>
      <c r="E18" s="38"/>
      <c r="F18" s="39"/>
      <c r="G18" s="39"/>
      <c r="H18" s="39"/>
      <c r="I18" s="41"/>
      <c r="J18" s="38"/>
      <c r="K18" s="39"/>
      <c r="L18" s="39"/>
      <c r="M18" s="39"/>
      <c r="N18" s="39"/>
      <c r="O18" s="41"/>
      <c r="P18" s="38"/>
      <c r="Q18" s="39"/>
      <c r="R18" s="39"/>
      <c r="S18" s="39"/>
      <c r="T18" s="39"/>
      <c r="U18" s="39"/>
      <c r="V18" s="39"/>
      <c r="W18" s="39"/>
      <c r="X18" s="41"/>
      <c r="Y18" s="38"/>
      <c r="Z18" s="41"/>
      <c r="AA18" s="33"/>
      <c r="AB18" s="47"/>
      <c r="AC18" s="22"/>
      <c r="AD18" s="22"/>
      <c r="AE18" s="22"/>
      <c r="AF18" s="24"/>
      <c r="AG18" s="289">
        <f t="shared" si="0"/>
      </c>
      <c r="AH18" s="289">
        <f t="shared" si="1"/>
      </c>
      <c r="AI18" s="395"/>
      <c r="AJ18" s="395"/>
      <c r="AK18" s="289">
        <f t="shared" si="3"/>
      </c>
    </row>
    <row r="19" spans="2:37" ht="24">
      <c r="B19" s="58" t="s">
        <v>18</v>
      </c>
      <c r="C19" s="97" t="s">
        <v>126</v>
      </c>
      <c r="D19" s="29">
        <f t="shared" si="2"/>
        <v>0</v>
      </c>
      <c r="E19" s="23"/>
      <c r="F19" s="22"/>
      <c r="G19" s="22"/>
      <c r="H19" s="45"/>
      <c r="I19" s="24"/>
      <c r="J19" s="38"/>
      <c r="K19" s="39"/>
      <c r="L19" s="39"/>
      <c r="M19" s="39"/>
      <c r="N19" s="39"/>
      <c r="O19" s="41"/>
      <c r="P19" s="38"/>
      <c r="Q19" s="39"/>
      <c r="R19" s="39"/>
      <c r="S19" s="39"/>
      <c r="T19" s="39"/>
      <c r="U19" s="39"/>
      <c r="V19" s="39"/>
      <c r="W19" s="39"/>
      <c r="X19" s="41"/>
      <c r="Y19" s="38"/>
      <c r="Z19" s="41"/>
      <c r="AA19" s="33"/>
      <c r="AB19" s="47"/>
      <c r="AC19" s="22"/>
      <c r="AD19" s="22"/>
      <c r="AE19" s="22"/>
      <c r="AF19" s="24"/>
      <c r="AG19" s="289">
        <f t="shared" si="0"/>
      </c>
      <c r="AH19" s="289">
        <f t="shared" si="1"/>
      </c>
      <c r="AI19" s="395"/>
      <c r="AJ19" s="395"/>
      <c r="AK19" s="289">
        <f t="shared" si="3"/>
      </c>
    </row>
    <row r="20" spans="2:37" ht="15.75" customHeight="1">
      <c r="B20" s="58" t="s">
        <v>19</v>
      </c>
      <c r="C20" s="97" t="s">
        <v>0</v>
      </c>
      <c r="D20" s="29">
        <f t="shared" si="2"/>
        <v>0</v>
      </c>
      <c r="E20" s="38"/>
      <c r="F20" s="39"/>
      <c r="G20" s="39"/>
      <c r="H20" s="39"/>
      <c r="I20" s="397"/>
      <c r="J20" s="38"/>
      <c r="K20" s="39"/>
      <c r="L20" s="39"/>
      <c r="M20" s="39"/>
      <c r="N20" s="39"/>
      <c r="O20" s="41"/>
      <c r="P20" s="38"/>
      <c r="Q20" s="39"/>
      <c r="R20" s="39"/>
      <c r="S20" s="39"/>
      <c r="T20" s="39"/>
      <c r="U20" s="39"/>
      <c r="V20" s="39"/>
      <c r="W20" s="39"/>
      <c r="X20" s="41"/>
      <c r="Y20" s="23"/>
      <c r="Z20" s="24"/>
      <c r="AA20" s="33"/>
      <c r="AB20" s="47"/>
      <c r="AC20" s="22"/>
      <c r="AD20" s="22"/>
      <c r="AE20" s="22"/>
      <c r="AF20" s="24"/>
      <c r="AG20" s="289">
        <f t="shared" si="0"/>
      </c>
      <c r="AH20" s="289">
        <f t="shared" si="1"/>
      </c>
      <c r="AI20" s="395"/>
      <c r="AJ20" s="395"/>
      <c r="AK20" s="395"/>
    </row>
    <row r="21" spans="2:37" ht="25.5" customHeight="1">
      <c r="B21" s="58" t="s">
        <v>20</v>
      </c>
      <c r="C21" s="97" t="s">
        <v>5</v>
      </c>
      <c r="D21" s="29">
        <f t="shared" si="2"/>
        <v>0</v>
      </c>
      <c r="E21" s="38"/>
      <c r="F21" s="39"/>
      <c r="G21" s="39"/>
      <c r="H21" s="22"/>
      <c r="I21" s="24"/>
      <c r="J21" s="42"/>
      <c r="K21" s="43"/>
      <c r="L21" s="43"/>
      <c r="M21" s="43"/>
      <c r="N21" s="43"/>
      <c r="O21" s="40"/>
      <c r="P21" s="42"/>
      <c r="Q21" s="43"/>
      <c r="R21" s="43"/>
      <c r="S21" s="43"/>
      <c r="T21" s="43"/>
      <c r="U21" s="43"/>
      <c r="V21" s="43"/>
      <c r="W21" s="43"/>
      <c r="X21" s="40"/>
      <c r="Y21" s="42"/>
      <c r="Z21" s="40"/>
      <c r="AA21" s="33"/>
      <c r="AB21" s="47"/>
      <c r="AC21" s="22"/>
      <c r="AD21" s="22"/>
      <c r="AE21" s="22"/>
      <c r="AF21" s="24"/>
      <c r="AG21" s="289">
        <f t="shared" si="0"/>
      </c>
      <c r="AH21" s="289">
        <f t="shared" si="1"/>
      </c>
      <c r="AI21" s="395"/>
      <c r="AJ21" s="395"/>
      <c r="AK21" s="289">
        <f t="shared" si="3"/>
      </c>
    </row>
    <row r="22" spans="2:37" ht="15.75" customHeight="1">
      <c r="B22" s="58" t="s">
        <v>21</v>
      </c>
      <c r="C22" s="97" t="s">
        <v>40</v>
      </c>
      <c r="D22" s="29">
        <f t="shared" si="2"/>
        <v>0</v>
      </c>
      <c r="E22" s="47"/>
      <c r="F22" s="45"/>
      <c r="G22" s="45"/>
      <c r="H22" s="22"/>
      <c r="I22" s="24"/>
      <c r="J22" s="42"/>
      <c r="K22" s="43"/>
      <c r="L22" s="43"/>
      <c r="M22" s="43"/>
      <c r="N22" s="43"/>
      <c r="O22" s="40"/>
      <c r="P22" s="42"/>
      <c r="Q22" s="43"/>
      <c r="R22" s="43"/>
      <c r="S22" s="43"/>
      <c r="T22" s="43"/>
      <c r="U22" s="43"/>
      <c r="V22" s="43"/>
      <c r="W22" s="43"/>
      <c r="X22" s="40"/>
      <c r="Y22" s="42"/>
      <c r="Z22" s="40"/>
      <c r="AA22" s="33"/>
      <c r="AB22" s="47"/>
      <c r="AC22" s="22"/>
      <c r="AD22" s="22"/>
      <c r="AE22" s="45"/>
      <c r="AF22" s="46"/>
      <c r="AG22" s="289">
        <f t="shared" si="0"/>
      </c>
      <c r="AH22" s="289">
        <f t="shared" si="1"/>
      </c>
      <c r="AI22" s="289">
        <f>IF(SUM(P22:X22)=D22,"","не верно")</f>
      </c>
      <c r="AJ22" s="289">
        <f>IF(Y22+Z22=D22,"","не верно")</f>
      </c>
      <c r="AK22" s="289">
        <f t="shared" si="3"/>
      </c>
    </row>
    <row r="23" spans="2:37" ht="16.5" customHeight="1">
      <c r="B23" s="68" t="s">
        <v>22</v>
      </c>
      <c r="C23" s="97" t="s">
        <v>93</v>
      </c>
      <c r="D23" s="29">
        <f t="shared" si="2"/>
        <v>0</v>
      </c>
      <c r="E23" s="47"/>
      <c r="F23" s="45"/>
      <c r="G23" s="45"/>
      <c r="H23" s="22"/>
      <c r="I23" s="24"/>
      <c r="J23" s="42"/>
      <c r="K23" s="43"/>
      <c r="L23" s="43"/>
      <c r="M23" s="43"/>
      <c r="N23" s="43"/>
      <c r="O23" s="40"/>
      <c r="P23" s="42"/>
      <c r="Q23" s="43"/>
      <c r="R23" s="43"/>
      <c r="S23" s="43"/>
      <c r="T23" s="43"/>
      <c r="U23" s="43"/>
      <c r="V23" s="43"/>
      <c r="W23" s="43"/>
      <c r="X23" s="40"/>
      <c r="Y23" s="42"/>
      <c r="Z23" s="40"/>
      <c r="AA23" s="48"/>
      <c r="AB23" s="42"/>
      <c r="AC23" s="39"/>
      <c r="AD23" s="22"/>
      <c r="AE23" s="45"/>
      <c r="AF23" s="46"/>
      <c r="AG23" s="289">
        <f t="shared" si="0"/>
      </c>
      <c r="AH23" s="289">
        <f t="shared" si="1"/>
      </c>
      <c r="AI23" s="289">
        <f>IF(SUM(P23:X23)=D23,"","не верно")</f>
      </c>
      <c r="AJ23" s="289">
        <f>IF(Y23+Z23=D23,"","не верно")</f>
      </c>
      <c r="AK23" s="289">
        <f t="shared" si="3"/>
      </c>
    </row>
    <row r="24" spans="2:37" ht="16.5" customHeight="1">
      <c r="B24" s="64" t="s">
        <v>23</v>
      </c>
      <c r="C24" s="97" t="s">
        <v>1</v>
      </c>
      <c r="D24" s="29">
        <f t="shared" si="2"/>
        <v>0</v>
      </c>
      <c r="E24" s="38"/>
      <c r="F24" s="39"/>
      <c r="G24" s="39"/>
      <c r="H24" s="39"/>
      <c r="I24" s="41"/>
      <c r="J24" s="23"/>
      <c r="K24" s="22"/>
      <c r="L24" s="22"/>
      <c r="M24" s="22"/>
      <c r="N24" s="22"/>
      <c r="O24" s="24"/>
      <c r="P24" s="23"/>
      <c r="Q24" s="22"/>
      <c r="R24" s="22"/>
      <c r="S24" s="22"/>
      <c r="T24" s="22"/>
      <c r="U24" s="22"/>
      <c r="V24" s="22"/>
      <c r="W24" s="22"/>
      <c r="X24" s="24"/>
      <c r="Y24" s="23"/>
      <c r="Z24" s="24"/>
      <c r="AA24" s="33"/>
      <c r="AB24" s="23"/>
      <c r="AC24" s="22"/>
      <c r="AD24" s="22"/>
      <c r="AE24" s="22"/>
      <c r="AF24" s="24"/>
      <c r="AG24" s="289">
        <f t="shared" si="0"/>
      </c>
      <c r="AH24" s="289">
        <f t="shared" si="1"/>
      </c>
      <c r="AI24" s="395"/>
      <c r="AJ24" s="395"/>
      <c r="AK24" s="395"/>
    </row>
    <row r="25" spans="2:37" ht="24">
      <c r="B25" s="64" t="s">
        <v>24</v>
      </c>
      <c r="C25" s="97" t="s">
        <v>3</v>
      </c>
      <c r="D25" s="29">
        <f t="shared" si="2"/>
        <v>0</v>
      </c>
      <c r="E25" s="42"/>
      <c r="F25" s="43"/>
      <c r="G25" s="43"/>
      <c r="H25" s="43"/>
      <c r="I25" s="40"/>
      <c r="J25" s="42"/>
      <c r="K25" s="43"/>
      <c r="L25" s="43"/>
      <c r="M25" s="43"/>
      <c r="N25" s="43"/>
      <c r="O25" s="40"/>
      <c r="P25" s="23"/>
      <c r="Q25" s="22"/>
      <c r="R25" s="22"/>
      <c r="S25" s="22"/>
      <c r="T25" s="22"/>
      <c r="U25" s="43"/>
      <c r="V25" s="22"/>
      <c r="W25" s="22"/>
      <c r="X25" s="40"/>
      <c r="Y25" s="42"/>
      <c r="Z25" s="40"/>
      <c r="AA25" s="33"/>
      <c r="AB25" s="42"/>
      <c r="AC25" s="22"/>
      <c r="AD25" s="22"/>
      <c r="AE25" s="22"/>
      <c r="AF25" s="24"/>
      <c r="AG25" s="289">
        <f t="shared" si="0"/>
      </c>
      <c r="AH25" s="289">
        <f t="shared" si="1"/>
      </c>
      <c r="AI25" s="395"/>
      <c r="AJ25" s="395"/>
      <c r="AK25" s="289">
        <f t="shared" si="3"/>
      </c>
    </row>
    <row r="26" spans="2:37" ht="24">
      <c r="B26" s="64" t="s">
        <v>25</v>
      </c>
      <c r="C26" s="97" t="s">
        <v>127</v>
      </c>
      <c r="D26" s="29">
        <f t="shared" si="2"/>
        <v>0</v>
      </c>
      <c r="E26" s="23"/>
      <c r="F26" s="22"/>
      <c r="G26" s="22"/>
      <c r="H26" s="45"/>
      <c r="I26" s="24"/>
      <c r="J26" s="42"/>
      <c r="K26" s="43"/>
      <c r="L26" s="43"/>
      <c r="M26" s="43"/>
      <c r="N26" s="43"/>
      <c r="O26" s="40"/>
      <c r="P26" s="23"/>
      <c r="Q26" s="22"/>
      <c r="R26" s="22"/>
      <c r="S26" s="22"/>
      <c r="T26" s="22"/>
      <c r="U26" s="22"/>
      <c r="V26" s="22"/>
      <c r="W26" s="22"/>
      <c r="X26" s="40"/>
      <c r="Y26" s="23"/>
      <c r="Z26" s="24"/>
      <c r="AA26" s="33"/>
      <c r="AB26" s="42"/>
      <c r="AC26" s="22"/>
      <c r="AD26" s="22"/>
      <c r="AE26" s="22"/>
      <c r="AF26" s="24"/>
      <c r="AG26" s="289">
        <f t="shared" si="0"/>
      </c>
      <c r="AH26" s="289">
        <f t="shared" si="1"/>
      </c>
      <c r="AI26" s="395"/>
      <c r="AJ26" s="395"/>
      <c r="AK26" s="395"/>
    </row>
    <row r="27" spans="2:37" ht="15" customHeight="1">
      <c r="B27" s="64" t="s">
        <v>26</v>
      </c>
      <c r="C27" s="97" t="s">
        <v>6</v>
      </c>
      <c r="D27" s="29">
        <f t="shared" si="2"/>
        <v>0</v>
      </c>
      <c r="E27" s="23"/>
      <c r="F27" s="22"/>
      <c r="G27" s="22"/>
      <c r="H27" s="45"/>
      <c r="I27" s="24"/>
      <c r="J27" s="42"/>
      <c r="K27" s="43"/>
      <c r="L27" s="43"/>
      <c r="M27" s="43"/>
      <c r="N27" s="43"/>
      <c r="O27" s="40"/>
      <c r="P27" s="23"/>
      <c r="Q27" s="22"/>
      <c r="R27" s="22"/>
      <c r="S27" s="43"/>
      <c r="T27" s="22"/>
      <c r="U27" s="43"/>
      <c r="V27" s="22"/>
      <c r="W27" s="43"/>
      <c r="X27" s="40"/>
      <c r="Y27" s="42"/>
      <c r="Z27" s="40"/>
      <c r="AA27" s="33"/>
      <c r="AB27" s="47"/>
      <c r="AC27" s="22"/>
      <c r="AD27" s="22"/>
      <c r="AE27" s="22"/>
      <c r="AF27" s="24"/>
      <c r="AG27" s="289">
        <f t="shared" si="0"/>
      </c>
      <c r="AH27" s="289">
        <f t="shared" si="1"/>
      </c>
      <c r="AI27" s="395"/>
      <c r="AJ27" s="395"/>
      <c r="AK27" s="289">
        <f t="shared" si="3"/>
      </c>
    </row>
    <row r="28" spans="2:37" ht="12.75">
      <c r="B28" s="58" t="s">
        <v>27</v>
      </c>
      <c r="C28" s="97" t="s">
        <v>39</v>
      </c>
      <c r="D28" s="29">
        <f t="shared" si="2"/>
        <v>0</v>
      </c>
      <c r="E28" s="23"/>
      <c r="F28" s="22"/>
      <c r="G28" s="22"/>
      <c r="H28" s="45"/>
      <c r="I28" s="24"/>
      <c r="J28" s="23"/>
      <c r="K28" s="22"/>
      <c r="L28" s="22"/>
      <c r="M28" s="22"/>
      <c r="N28" s="22"/>
      <c r="O28" s="24"/>
      <c r="P28" s="23"/>
      <c r="Q28" s="22"/>
      <c r="R28" s="22"/>
      <c r="S28" s="22"/>
      <c r="T28" s="22"/>
      <c r="U28" s="22"/>
      <c r="V28" s="22"/>
      <c r="W28" s="22"/>
      <c r="X28" s="24"/>
      <c r="Y28" s="23"/>
      <c r="Z28" s="24"/>
      <c r="AA28" s="33"/>
      <c r="AB28" s="23"/>
      <c r="AC28" s="22"/>
      <c r="AD28" s="22"/>
      <c r="AE28" s="22"/>
      <c r="AF28" s="24"/>
      <c r="AG28" s="289">
        <f t="shared" si="0"/>
      </c>
      <c r="AH28" s="289">
        <f t="shared" si="1"/>
      </c>
      <c r="AI28" s="395"/>
      <c r="AJ28" s="395"/>
      <c r="AK28" s="395"/>
    </row>
    <row r="29" spans="2:37" ht="24.75" customHeight="1">
      <c r="B29" s="58" t="s">
        <v>28</v>
      </c>
      <c r="C29" s="97" t="s">
        <v>84</v>
      </c>
      <c r="D29" s="29">
        <f t="shared" si="2"/>
        <v>0</v>
      </c>
      <c r="E29" s="23"/>
      <c r="F29" s="22"/>
      <c r="G29" s="22"/>
      <c r="H29" s="45"/>
      <c r="I29" s="24"/>
      <c r="J29" s="38"/>
      <c r="K29" s="39"/>
      <c r="L29" s="39"/>
      <c r="M29" s="39"/>
      <c r="N29" s="39"/>
      <c r="O29" s="41"/>
      <c r="P29" s="38"/>
      <c r="Q29" s="39"/>
      <c r="R29" s="45"/>
      <c r="S29" s="39"/>
      <c r="T29" s="39"/>
      <c r="U29" s="22"/>
      <c r="V29" s="22"/>
      <c r="W29" s="22"/>
      <c r="X29" s="41"/>
      <c r="Y29" s="38"/>
      <c r="Z29" s="41"/>
      <c r="AA29" s="33"/>
      <c r="AB29" s="47"/>
      <c r="AC29" s="22"/>
      <c r="AD29" s="22"/>
      <c r="AE29" s="22"/>
      <c r="AF29" s="24"/>
      <c r="AG29" s="289">
        <f t="shared" si="0"/>
      </c>
      <c r="AH29" s="289"/>
      <c r="AI29" s="395"/>
      <c r="AJ29" s="395"/>
      <c r="AK29" s="289">
        <f t="shared" si="3"/>
      </c>
    </row>
    <row r="30" spans="2:37" ht="24">
      <c r="B30" s="69" t="s">
        <v>29</v>
      </c>
      <c r="C30" s="97" t="s">
        <v>2</v>
      </c>
      <c r="D30" s="29">
        <f t="shared" si="2"/>
        <v>0</v>
      </c>
      <c r="E30" s="23"/>
      <c r="F30" s="22"/>
      <c r="G30" s="22"/>
      <c r="H30" s="45"/>
      <c r="I30" s="24"/>
      <c r="J30" s="38"/>
      <c r="K30" s="39"/>
      <c r="L30" s="39"/>
      <c r="M30" s="39"/>
      <c r="N30" s="39"/>
      <c r="O30" s="41"/>
      <c r="P30" s="23"/>
      <c r="Q30" s="22"/>
      <c r="R30" s="22"/>
      <c r="S30" s="22"/>
      <c r="T30" s="22"/>
      <c r="U30" s="22"/>
      <c r="V30" s="22"/>
      <c r="W30" s="22"/>
      <c r="X30" s="46"/>
      <c r="Y30" s="434"/>
      <c r="Z30" s="432"/>
      <c r="AA30" s="33"/>
      <c r="AB30" s="42"/>
      <c r="AC30" s="22"/>
      <c r="AD30" s="45"/>
      <c r="AE30" s="22"/>
      <c r="AF30" s="432"/>
      <c r="AG30" s="289">
        <f t="shared" si="0"/>
      </c>
      <c r="AH30" s="289">
        <f t="shared" si="1"/>
      </c>
      <c r="AI30" s="395"/>
      <c r="AJ30" s="395"/>
      <c r="AK30" s="289">
        <f t="shared" si="3"/>
      </c>
    </row>
    <row r="31" spans="2:37" ht="27.75" customHeight="1">
      <c r="B31" s="70">
        <v>2</v>
      </c>
      <c r="C31" s="98" t="s">
        <v>42</v>
      </c>
      <c r="D31" s="29">
        <f t="shared" si="2"/>
        <v>0</v>
      </c>
      <c r="E31" s="23"/>
      <c r="F31" s="22"/>
      <c r="G31" s="22"/>
      <c r="H31" s="45"/>
      <c r="I31" s="24"/>
      <c r="J31" s="42"/>
      <c r="K31" s="43"/>
      <c r="L31" s="43"/>
      <c r="M31" s="43"/>
      <c r="N31" s="43"/>
      <c r="O31" s="40"/>
      <c r="P31" s="23"/>
      <c r="Q31" s="22"/>
      <c r="R31" s="22"/>
      <c r="S31" s="22"/>
      <c r="T31" s="22"/>
      <c r="U31" s="22"/>
      <c r="V31" s="22"/>
      <c r="W31" s="22"/>
      <c r="X31" s="46"/>
      <c r="Y31" s="434"/>
      <c r="Z31" s="432"/>
      <c r="AA31" s="49"/>
      <c r="AB31" s="42"/>
      <c r="AC31" s="22"/>
      <c r="AD31" s="22"/>
      <c r="AE31" s="22"/>
      <c r="AF31" s="24"/>
      <c r="AG31" s="289">
        <f t="shared" si="0"/>
      </c>
      <c r="AH31" s="289">
        <f t="shared" si="1"/>
      </c>
      <c r="AI31" s="395"/>
      <c r="AJ31" s="395"/>
      <c r="AK31" s="289">
        <f t="shared" si="3"/>
      </c>
    </row>
    <row r="32" spans="2:37" ht="24">
      <c r="B32" s="70">
        <v>3</v>
      </c>
      <c r="C32" s="120" t="s">
        <v>11</v>
      </c>
      <c r="D32" s="29">
        <f t="shared" si="2"/>
        <v>0</v>
      </c>
      <c r="E32" s="23"/>
      <c r="F32" s="22"/>
      <c r="G32" s="396"/>
      <c r="H32" s="66">
        <f aca="true" t="shared" si="4" ref="H32:AB32">SUM(H33:H35)</f>
        <v>0</v>
      </c>
      <c r="I32" s="140">
        <f t="shared" si="4"/>
        <v>0</v>
      </c>
      <c r="J32" s="34">
        <f t="shared" si="4"/>
        <v>0</v>
      </c>
      <c r="K32" s="66">
        <f t="shared" si="4"/>
        <v>0</v>
      </c>
      <c r="L32" s="66">
        <f t="shared" si="4"/>
        <v>0</v>
      </c>
      <c r="M32" s="66">
        <f t="shared" si="4"/>
        <v>0</v>
      </c>
      <c r="N32" s="66">
        <f t="shared" si="4"/>
        <v>0</v>
      </c>
      <c r="O32" s="137">
        <f t="shared" si="4"/>
        <v>0</v>
      </c>
      <c r="P32" s="34">
        <f t="shared" si="4"/>
        <v>0</v>
      </c>
      <c r="Q32" s="66">
        <f t="shared" si="4"/>
        <v>0</v>
      </c>
      <c r="R32" s="66">
        <f t="shared" si="4"/>
        <v>0</v>
      </c>
      <c r="S32" s="66">
        <f t="shared" si="4"/>
        <v>0</v>
      </c>
      <c r="T32" s="66">
        <f t="shared" si="4"/>
        <v>0</v>
      </c>
      <c r="U32" s="66">
        <f t="shared" si="4"/>
        <v>0</v>
      </c>
      <c r="V32" s="66">
        <f t="shared" si="4"/>
        <v>0</v>
      </c>
      <c r="W32" s="66">
        <f t="shared" si="4"/>
        <v>0</v>
      </c>
      <c r="X32" s="137">
        <f t="shared" si="4"/>
        <v>0</v>
      </c>
      <c r="Y32" s="34">
        <f t="shared" si="4"/>
        <v>0</v>
      </c>
      <c r="Z32" s="140">
        <f t="shared" si="4"/>
        <v>0</v>
      </c>
      <c r="AA32" s="142">
        <f t="shared" si="4"/>
        <v>0</v>
      </c>
      <c r="AB32" s="142">
        <f t="shared" si="4"/>
        <v>0</v>
      </c>
      <c r="AC32" s="22"/>
      <c r="AD32" s="22"/>
      <c r="AE32" s="22"/>
      <c r="AF32" s="24"/>
      <c r="AG32" s="289">
        <f t="shared" si="0"/>
      </c>
      <c r="AH32" s="289">
        <f t="shared" si="1"/>
      </c>
      <c r="AI32" s="395"/>
      <c r="AJ32" s="395"/>
      <c r="AK32" s="289">
        <f>IF(OR(AND(D32=0,AB32=0),AND(D32&gt;0,AB32&gt;0)),"","не верно")</f>
      </c>
    </row>
    <row r="33" spans="2:37" ht="12.75">
      <c r="B33" s="71" t="s">
        <v>56</v>
      </c>
      <c r="C33" s="97" t="s">
        <v>40</v>
      </c>
      <c r="D33" s="29">
        <f t="shared" si="2"/>
        <v>0</v>
      </c>
      <c r="E33" s="23"/>
      <c r="F33" s="22"/>
      <c r="G33" s="22"/>
      <c r="H33" s="45"/>
      <c r="I33" s="432"/>
      <c r="J33" s="42"/>
      <c r="K33" s="43"/>
      <c r="L33" s="43"/>
      <c r="M33" s="43"/>
      <c r="N33" s="43"/>
      <c r="O33" s="40"/>
      <c r="P33" s="42"/>
      <c r="Q33" s="43"/>
      <c r="R33" s="43"/>
      <c r="S33" s="43"/>
      <c r="T33" s="43"/>
      <c r="U33" s="22"/>
      <c r="V33" s="22"/>
      <c r="W33" s="22"/>
      <c r="X33" s="24"/>
      <c r="Y33" s="42"/>
      <c r="Z33" s="40"/>
      <c r="AA33" s="49"/>
      <c r="AB33" s="42"/>
      <c r="AC33" s="22"/>
      <c r="AD33" s="22"/>
      <c r="AE33" s="22"/>
      <c r="AF33" s="24"/>
      <c r="AG33" s="289">
        <f t="shared" si="0"/>
      </c>
      <c r="AH33" s="289">
        <f>IF(AND(J33&lt;=D33,K33&lt;=D33,L33&lt;=D33,M33&lt;=D33,N33&lt;=D33,O33&lt;=D33),"","не верно")</f>
      </c>
      <c r="AI33" s="289">
        <f>IF(SUM(P33:X33)=D33,"","не верно")</f>
      </c>
      <c r="AJ33" s="289">
        <f>IF(Y33+Z33=D33,"","не верно")</f>
      </c>
      <c r="AK33" s="289">
        <f t="shared" si="3"/>
      </c>
    </row>
    <row r="34" spans="2:37" ht="12.75">
      <c r="B34" s="71" t="s">
        <v>57</v>
      </c>
      <c r="C34" s="97" t="s">
        <v>41</v>
      </c>
      <c r="D34" s="29">
        <f t="shared" si="2"/>
        <v>0</v>
      </c>
      <c r="E34" s="23"/>
      <c r="F34" s="22"/>
      <c r="G34" s="22"/>
      <c r="H34" s="45"/>
      <c r="I34" s="432"/>
      <c r="J34" s="42"/>
      <c r="K34" s="43"/>
      <c r="L34" s="43"/>
      <c r="M34" s="43"/>
      <c r="N34" s="43"/>
      <c r="O34" s="40"/>
      <c r="P34" s="42"/>
      <c r="Q34" s="43"/>
      <c r="R34" s="43"/>
      <c r="S34" s="43"/>
      <c r="T34" s="43"/>
      <c r="U34" s="22"/>
      <c r="V34" s="22"/>
      <c r="W34" s="22"/>
      <c r="X34" s="24"/>
      <c r="Y34" s="42"/>
      <c r="Z34" s="40"/>
      <c r="AA34" s="49"/>
      <c r="AB34" s="47"/>
      <c r="AC34" s="22"/>
      <c r="AD34" s="22"/>
      <c r="AE34" s="22"/>
      <c r="AF34" s="24"/>
      <c r="AG34" s="289">
        <f t="shared" si="0"/>
      </c>
      <c r="AH34" s="289">
        <f t="shared" si="1"/>
      </c>
      <c r="AI34" s="395"/>
      <c r="AJ34" s="395"/>
      <c r="AK34" s="289">
        <f t="shared" si="3"/>
      </c>
    </row>
    <row r="35" spans="2:37" ht="12.75">
      <c r="B35" s="71" t="s">
        <v>58</v>
      </c>
      <c r="C35" s="97" t="s">
        <v>39</v>
      </c>
      <c r="D35" s="29">
        <f t="shared" si="2"/>
        <v>0</v>
      </c>
      <c r="E35" s="23"/>
      <c r="F35" s="22"/>
      <c r="G35" s="22"/>
      <c r="H35" s="45"/>
      <c r="I35" s="432"/>
      <c r="J35" s="23"/>
      <c r="K35" s="22"/>
      <c r="L35" s="22"/>
      <c r="M35" s="22"/>
      <c r="N35" s="22"/>
      <c r="O35" s="24"/>
      <c r="P35" s="23"/>
      <c r="Q35" s="22"/>
      <c r="R35" s="22"/>
      <c r="S35" s="22"/>
      <c r="T35" s="22"/>
      <c r="U35" s="22"/>
      <c r="V35" s="22"/>
      <c r="W35" s="22"/>
      <c r="X35" s="24"/>
      <c r="Y35" s="23"/>
      <c r="Z35" s="24"/>
      <c r="AA35" s="33"/>
      <c r="AB35" s="23"/>
      <c r="AC35" s="22"/>
      <c r="AD35" s="22"/>
      <c r="AE35" s="22"/>
      <c r="AF35" s="24"/>
      <c r="AG35" s="289">
        <f t="shared" si="0"/>
      </c>
      <c r="AH35" s="289"/>
      <c r="AI35" s="395"/>
      <c r="AJ35" s="395"/>
      <c r="AK35" s="395"/>
    </row>
    <row r="36" spans="2:37" ht="12.75">
      <c r="B36" s="65">
        <v>4</v>
      </c>
      <c r="C36" s="120" t="s">
        <v>79</v>
      </c>
      <c r="D36" s="29">
        <f t="shared" si="2"/>
        <v>0</v>
      </c>
      <c r="E36" s="42"/>
      <c r="F36" s="43"/>
      <c r="G36" s="43"/>
      <c r="H36" s="22"/>
      <c r="I36" s="432"/>
      <c r="J36" s="38"/>
      <c r="K36" s="43"/>
      <c r="L36" s="39"/>
      <c r="M36" s="43"/>
      <c r="N36" s="43"/>
      <c r="O36" s="41"/>
      <c r="P36" s="42"/>
      <c r="Q36" s="43"/>
      <c r="R36" s="39"/>
      <c r="S36" s="43"/>
      <c r="T36" s="39"/>
      <c r="U36" s="43"/>
      <c r="V36" s="39"/>
      <c r="W36" s="39"/>
      <c r="X36" s="432"/>
      <c r="Y36" s="38"/>
      <c r="Z36" s="40"/>
      <c r="AA36" s="49"/>
      <c r="AB36" s="42"/>
      <c r="AC36" s="22"/>
      <c r="AD36" s="22"/>
      <c r="AE36" s="22"/>
      <c r="AF36" s="24"/>
      <c r="AG36" s="289">
        <f t="shared" si="0"/>
      </c>
      <c r="AH36" s="289">
        <f t="shared" si="1"/>
      </c>
      <c r="AI36" s="289">
        <f aca="true" t="shared" si="5" ref="AI36:AI44">IF(SUM(P36:X36)=D36,"","не верно")</f>
      </c>
      <c r="AJ36" s="289">
        <f aca="true" t="shared" si="6" ref="AJ36:AJ44">IF(Y36+Z36=D36,"","не верно")</f>
      </c>
      <c r="AK36" s="289">
        <f t="shared" si="3"/>
      </c>
    </row>
    <row r="37" spans="2:37" ht="21.75" customHeight="1">
      <c r="B37" s="72">
        <v>5</v>
      </c>
      <c r="C37" s="120" t="s">
        <v>12</v>
      </c>
      <c r="D37" s="29">
        <f t="shared" si="2"/>
        <v>0</v>
      </c>
      <c r="E37" s="42"/>
      <c r="F37" s="43"/>
      <c r="G37" s="43"/>
      <c r="H37" s="22"/>
      <c r="I37" s="46"/>
      <c r="J37" s="38"/>
      <c r="K37" s="43"/>
      <c r="L37" s="39"/>
      <c r="M37" s="43"/>
      <c r="N37" s="43"/>
      <c r="O37" s="41"/>
      <c r="P37" s="434"/>
      <c r="Q37" s="22"/>
      <c r="R37" s="22"/>
      <c r="S37" s="22"/>
      <c r="T37" s="22"/>
      <c r="U37" s="22"/>
      <c r="V37" s="39"/>
      <c r="W37" s="22"/>
      <c r="X37" s="432"/>
      <c r="Y37" s="38"/>
      <c r="Z37" s="40"/>
      <c r="AA37" s="49"/>
      <c r="AB37" s="47"/>
      <c r="AC37" s="22"/>
      <c r="AD37" s="22"/>
      <c r="AE37" s="45"/>
      <c r="AF37" s="46"/>
      <c r="AG37" s="289">
        <f t="shared" si="0"/>
      </c>
      <c r="AH37" s="289">
        <f t="shared" si="1"/>
      </c>
      <c r="AI37" s="289">
        <f t="shared" si="5"/>
      </c>
      <c r="AJ37" s="289">
        <f t="shared" si="6"/>
      </c>
      <c r="AK37" s="289">
        <f t="shared" si="3"/>
      </c>
    </row>
    <row r="38" spans="2:37" ht="15" customHeight="1">
      <c r="B38" s="72">
        <v>6</v>
      </c>
      <c r="C38" s="120" t="s">
        <v>13</v>
      </c>
      <c r="D38" s="29">
        <f t="shared" si="2"/>
        <v>0</v>
      </c>
      <c r="E38" s="42"/>
      <c r="F38" s="43"/>
      <c r="G38" s="43"/>
      <c r="H38" s="22"/>
      <c r="I38" s="24"/>
      <c r="J38" s="42"/>
      <c r="K38" s="43"/>
      <c r="L38" s="43"/>
      <c r="M38" s="43"/>
      <c r="N38" s="43"/>
      <c r="O38" s="40"/>
      <c r="P38" s="42"/>
      <c r="Q38" s="43"/>
      <c r="R38" s="43"/>
      <c r="S38" s="433"/>
      <c r="T38" s="43"/>
      <c r="U38" s="22"/>
      <c r="V38" s="43"/>
      <c r="W38" s="433"/>
      <c r="X38" s="40"/>
      <c r="Y38" s="42"/>
      <c r="Z38" s="40"/>
      <c r="AA38" s="48"/>
      <c r="AB38" s="42"/>
      <c r="AC38" s="39"/>
      <c r="AD38" s="39"/>
      <c r="AE38" s="45"/>
      <c r="AF38" s="46"/>
      <c r="AG38" s="289">
        <f t="shared" si="0"/>
      </c>
      <c r="AH38" s="289">
        <f t="shared" si="1"/>
      </c>
      <c r="AI38" s="289">
        <f t="shared" si="5"/>
      </c>
      <c r="AJ38" s="289">
        <f t="shared" si="6"/>
      </c>
      <c r="AK38" s="289">
        <f t="shared" si="3"/>
      </c>
    </row>
    <row r="39" spans="2:37" ht="12.75">
      <c r="B39" s="72">
        <v>7</v>
      </c>
      <c r="C39" s="120" t="s">
        <v>33</v>
      </c>
      <c r="D39" s="29">
        <f t="shared" si="2"/>
        <v>436</v>
      </c>
      <c r="E39" s="42">
        <v>192</v>
      </c>
      <c r="F39" s="43">
        <v>188</v>
      </c>
      <c r="G39" s="43">
        <v>244</v>
      </c>
      <c r="H39" s="22"/>
      <c r="I39" s="24"/>
      <c r="J39" s="38"/>
      <c r="K39" s="43"/>
      <c r="L39" s="39"/>
      <c r="M39" s="43"/>
      <c r="N39" s="43"/>
      <c r="O39" s="41"/>
      <c r="P39" s="42">
        <v>5</v>
      </c>
      <c r="Q39" s="43">
        <v>87</v>
      </c>
      <c r="R39" s="39"/>
      <c r="S39" s="433"/>
      <c r="T39" s="39"/>
      <c r="U39" s="22"/>
      <c r="V39" s="39"/>
      <c r="W39" s="433"/>
      <c r="X39" s="41">
        <v>344</v>
      </c>
      <c r="Y39" s="38">
        <v>344</v>
      </c>
      <c r="Z39" s="40">
        <v>92</v>
      </c>
      <c r="AA39" s="48"/>
      <c r="AB39" s="42">
        <v>402</v>
      </c>
      <c r="AC39" s="39">
        <v>322</v>
      </c>
      <c r="AD39" s="39"/>
      <c r="AE39" s="45"/>
      <c r="AF39" s="46"/>
      <c r="AG39" s="289">
        <f t="shared" si="0"/>
      </c>
      <c r="AH39" s="289">
        <f t="shared" si="1"/>
      </c>
      <c r="AI39" s="289">
        <f t="shared" si="5"/>
      </c>
      <c r="AJ39" s="289">
        <f t="shared" si="6"/>
      </c>
      <c r="AK39" s="289">
        <f t="shared" si="3"/>
      </c>
    </row>
    <row r="40" spans="2:37" ht="12.75">
      <c r="B40" s="72">
        <v>8</v>
      </c>
      <c r="C40" s="120" t="s">
        <v>14</v>
      </c>
      <c r="D40" s="29">
        <f t="shared" si="2"/>
        <v>0</v>
      </c>
      <c r="E40" s="23"/>
      <c r="F40" s="22"/>
      <c r="G40" s="43"/>
      <c r="H40" s="45"/>
      <c r="I40" s="24"/>
      <c r="J40" s="38"/>
      <c r="K40" s="43"/>
      <c r="L40" s="39"/>
      <c r="M40" s="43"/>
      <c r="N40" s="43"/>
      <c r="O40" s="41"/>
      <c r="P40" s="42"/>
      <c r="Q40" s="43"/>
      <c r="R40" s="39"/>
      <c r="S40" s="22"/>
      <c r="T40" s="39"/>
      <c r="U40" s="43"/>
      <c r="V40" s="39"/>
      <c r="W40" s="39"/>
      <c r="X40" s="41"/>
      <c r="Y40" s="38"/>
      <c r="Z40" s="40"/>
      <c r="AA40" s="49"/>
      <c r="AB40" s="42"/>
      <c r="AC40" s="39"/>
      <c r="AD40" s="39"/>
      <c r="AE40" s="22"/>
      <c r="AF40" s="24"/>
      <c r="AG40" s="289">
        <f t="shared" si="0"/>
      </c>
      <c r="AH40" s="289">
        <f t="shared" si="1"/>
      </c>
      <c r="AI40" s="289">
        <f t="shared" si="5"/>
      </c>
      <c r="AJ40" s="289">
        <f t="shared" si="6"/>
      </c>
      <c r="AK40" s="289">
        <f t="shared" si="3"/>
      </c>
    </row>
    <row r="41" spans="2:37" ht="12.75">
      <c r="B41" s="72">
        <v>9</v>
      </c>
      <c r="C41" s="120" t="s">
        <v>94</v>
      </c>
      <c r="D41" s="29">
        <f t="shared" si="2"/>
        <v>0</v>
      </c>
      <c r="E41" s="23"/>
      <c r="F41" s="22"/>
      <c r="G41" s="22"/>
      <c r="H41" s="45"/>
      <c r="I41" s="24"/>
      <c r="J41" s="38"/>
      <c r="K41" s="43"/>
      <c r="L41" s="39"/>
      <c r="M41" s="43"/>
      <c r="N41" s="43"/>
      <c r="O41" s="41"/>
      <c r="P41" s="23"/>
      <c r="Q41" s="45"/>
      <c r="R41" s="433"/>
      <c r="S41" s="43"/>
      <c r="T41" s="22"/>
      <c r="U41" s="22"/>
      <c r="V41" s="22"/>
      <c r="W41" s="22"/>
      <c r="X41" s="24"/>
      <c r="Y41" s="38"/>
      <c r="Z41" s="40"/>
      <c r="AA41" s="49"/>
      <c r="AB41" s="42"/>
      <c r="AC41" s="22"/>
      <c r="AD41" s="22"/>
      <c r="AE41" s="22"/>
      <c r="AF41" s="24"/>
      <c r="AG41" s="289">
        <f t="shared" si="0"/>
      </c>
      <c r="AH41" s="289">
        <f t="shared" si="1"/>
      </c>
      <c r="AI41" s="289">
        <f t="shared" si="5"/>
      </c>
      <c r="AJ41" s="289">
        <f t="shared" si="6"/>
      </c>
      <c r="AK41" s="289">
        <f t="shared" si="3"/>
      </c>
    </row>
    <row r="42" spans="2:37" ht="12.75">
      <c r="B42" s="72">
        <v>10</v>
      </c>
      <c r="C42" s="120" t="s">
        <v>83</v>
      </c>
      <c r="D42" s="29">
        <f t="shared" si="2"/>
        <v>0</v>
      </c>
      <c r="E42" s="366"/>
      <c r="F42" s="367"/>
      <c r="G42" s="367"/>
      <c r="H42" s="374"/>
      <c r="I42" s="385"/>
      <c r="J42" s="146"/>
      <c r="K42" s="147"/>
      <c r="L42" s="148"/>
      <c r="M42" s="147"/>
      <c r="N42" s="147"/>
      <c r="O42" s="149"/>
      <c r="P42" s="366"/>
      <c r="Q42" s="367"/>
      <c r="R42" s="367"/>
      <c r="S42" s="367"/>
      <c r="T42" s="367"/>
      <c r="U42" s="147"/>
      <c r="V42" s="367"/>
      <c r="W42" s="367"/>
      <c r="X42" s="385"/>
      <c r="Y42" s="146"/>
      <c r="Z42" s="151"/>
      <c r="AA42" s="152"/>
      <c r="AB42" s="150"/>
      <c r="AC42" s="22"/>
      <c r="AD42" s="22"/>
      <c r="AE42" s="22"/>
      <c r="AF42" s="24"/>
      <c r="AG42" s="289">
        <f t="shared" si="0"/>
      </c>
      <c r="AH42" s="289">
        <f t="shared" si="1"/>
      </c>
      <c r="AI42" s="289">
        <f t="shared" si="5"/>
      </c>
      <c r="AJ42" s="289">
        <f t="shared" si="6"/>
      </c>
      <c r="AK42" s="289">
        <f t="shared" si="3"/>
      </c>
    </row>
    <row r="43" spans="2:37" ht="12.75">
      <c r="B43" s="72">
        <v>11</v>
      </c>
      <c r="C43" s="98"/>
      <c r="D43" s="29">
        <f t="shared" si="2"/>
        <v>0</v>
      </c>
      <c r="E43" s="366"/>
      <c r="F43" s="367"/>
      <c r="G43" s="367"/>
      <c r="H43" s="367"/>
      <c r="I43" s="385"/>
      <c r="J43" s="146"/>
      <c r="K43" s="147"/>
      <c r="L43" s="148"/>
      <c r="M43" s="147"/>
      <c r="N43" s="147"/>
      <c r="O43" s="149"/>
      <c r="P43" s="150"/>
      <c r="Q43" s="147"/>
      <c r="R43" s="148"/>
      <c r="S43" s="147"/>
      <c r="T43" s="148"/>
      <c r="U43" s="147"/>
      <c r="V43" s="148"/>
      <c r="W43" s="148"/>
      <c r="X43" s="149"/>
      <c r="Y43" s="146"/>
      <c r="Z43" s="151"/>
      <c r="AA43" s="152"/>
      <c r="AB43" s="150"/>
      <c r="AC43" s="22"/>
      <c r="AD43" s="22"/>
      <c r="AE43" s="22"/>
      <c r="AF43" s="24"/>
      <c r="AG43" s="289">
        <f t="shared" si="0"/>
      </c>
      <c r="AH43" s="289">
        <f t="shared" si="1"/>
      </c>
      <c r="AI43" s="289">
        <f t="shared" si="5"/>
      </c>
      <c r="AJ43" s="289">
        <f t="shared" si="6"/>
      </c>
      <c r="AK43" s="289">
        <f t="shared" si="3"/>
      </c>
    </row>
    <row r="44" spans="2:37" ht="13.5" thickBot="1">
      <c r="B44" s="72">
        <v>12</v>
      </c>
      <c r="C44" s="98"/>
      <c r="D44" s="30">
        <f t="shared" si="2"/>
        <v>0</v>
      </c>
      <c r="E44" s="387"/>
      <c r="F44" s="368"/>
      <c r="G44" s="368"/>
      <c r="H44" s="368"/>
      <c r="I44" s="386"/>
      <c r="J44" s="50"/>
      <c r="K44" s="51"/>
      <c r="L44" s="51"/>
      <c r="M44" s="51"/>
      <c r="N44" s="51"/>
      <c r="O44" s="44"/>
      <c r="P44" s="50"/>
      <c r="Q44" s="51"/>
      <c r="R44" s="51"/>
      <c r="S44" s="51"/>
      <c r="T44" s="51"/>
      <c r="U44" s="51"/>
      <c r="V44" s="51"/>
      <c r="W44" s="51"/>
      <c r="X44" s="44"/>
      <c r="Y44" s="50"/>
      <c r="Z44" s="44"/>
      <c r="AA44" s="145"/>
      <c r="AB44" s="141"/>
      <c r="AC44" s="368"/>
      <c r="AD44" s="368"/>
      <c r="AE44" s="368"/>
      <c r="AF44" s="386"/>
      <c r="AG44" s="289">
        <f t="shared" si="0"/>
      </c>
      <c r="AH44" s="289">
        <f t="shared" si="1"/>
      </c>
      <c r="AI44" s="289">
        <f t="shared" si="5"/>
      </c>
      <c r="AJ44" s="289">
        <f t="shared" si="6"/>
      </c>
      <c r="AK44" s="289">
        <f t="shared" si="3"/>
      </c>
    </row>
    <row r="45" spans="2:32" s="218" customFormat="1" ht="12.75">
      <c r="B45" s="295"/>
      <c r="C45" s="296"/>
      <c r="D45" s="297"/>
      <c r="E45" s="292"/>
      <c r="F45" s="292"/>
      <c r="G45" s="292"/>
      <c r="H45" s="293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</row>
    <row r="46" spans="2:36" ht="12.75">
      <c r="B46" s="295"/>
      <c r="C46" s="296"/>
      <c r="D46" s="297"/>
      <c r="E46" s="292"/>
      <c r="F46" s="292"/>
      <c r="G46" s="292"/>
      <c r="H46" s="293"/>
      <c r="I46" s="292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2"/>
      <c r="AC46" s="292"/>
      <c r="AD46" s="292"/>
      <c r="AE46" s="292"/>
      <c r="AF46" s="292"/>
      <c r="AG46" s="218"/>
      <c r="AH46" s="218"/>
      <c r="AI46" s="218"/>
      <c r="AJ46" s="218"/>
    </row>
    <row r="47" spans="2:28" ht="26.25" customHeight="1">
      <c r="B47" s="488" t="s">
        <v>261</v>
      </c>
      <c r="C47" s="455" t="s">
        <v>76</v>
      </c>
      <c r="D47" s="455"/>
      <c r="E47" s="299">
        <f>IF(AND(SUM(E16:E30)=0,E15=0),"",IF(AND(E15&lt;=SUM(E16:E30),E15&gt;=MAX(E16:E30)),"да",IF(AND(COUNTIF(E16:E30,"&gt;0")=1,SUM(E16:E30)=E15),"Да"," не верно")))</f>
      </c>
      <c r="F47" s="299">
        <f aca="true" t="shared" si="7" ref="F47:AB47">IF(AND(SUM(F16:F30)=0,F15=0),"",IF(AND(F15&lt;=SUM(F16:F30),F15&gt;=MAX(F16:F30)),"да",IF(AND(COUNTIF(F16:F30,"&gt;0")=1,SUM(F16:F30)=F15),"Да"," не верно")))</f>
      </c>
      <c r="G47" s="299">
        <f t="shared" si="7"/>
      </c>
      <c r="H47" s="299">
        <f t="shared" si="7"/>
      </c>
      <c r="I47" s="299">
        <f t="shared" si="7"/>
      </c>
      <c r="J47" s="299">
        <f t="shared" si="7"/>
      </c>
      <c r="K47" s="299">
        <f t="shared" si="7"/>
      </c>
      <c r="L47" s="299">
        <f t="shared" si="7"/>
      </c>
      <c r="M47" s="299">
        <f t="shared" si="7"/>
      </c>
      <c r="N47" s="299">
        <f t="shared" si="7"/>
      </c>
      <c r="O47" s="299">
        <f t="shared" si="7"/>
      </c>
      <c r="P47" s="299">
        <f t="shared" si="7"/>
      </c>
      <c r="Q47" s="299">
        <f t="shared" si="7"/>
      </c>
      <c r="R47" s="299">
        <f t="shared" si="7"/>
      </c>
      <c r="S47" s="299">
        <f t="shared" si="7"/>
      </c>
      <c r="T47" s="299">
        <f t="shared" si="7"/>
      </c>
      <c r="U47" s="299">
        <f t="shared" si="7"/>
      </c>
      <c r="V47" s="299">
        <f t="shared" si="7"/>
      </c>
      <c r="W47" s="299">
        <f t="shared" si="7"/>
      </c>
      <c r="X47" s="299">
        <f t="shared" si="7"/>
      </c>
      <c r="Y47" s="299">
        <f t="shared" si="7"/>
      </c>
      <c r="Z47" s="299">
        <f t="shared" si="7"/>
      </c>
      <c r="AA47" s="398"/>
      <c r="AB47" s="299">
        <f t="shared" si="7"/>
      </c>
    </row>
    <row r="48" spans="2:28" ht="26.25" customHeight="1">
      <c r="B48" s="488"/>
      <c r="C48" s="491" t="s">
        <v>77</v>
      </c>
      <c r="D48" s="491"/>
      <c r="E48" s="299">
        <f aca="true" t="shared" si="8" ref="E48:Z48">IF(SUM(E15:E30)&gt;0,SUM(E16:E30)-E15,"")</f>
      </c>
      <c r="F48" s="299">
        <f t="shared" si="8"/>
      </c>
      <c r="G48" s="299">
        <f t="shared" si="8"/>
      </c>
      <c r="H48" s="299">
        <f t="shared" si="8"/>
      </c>
      <c r="I48" s="299">
        <f t="shared" si="8"/>
      </c>
      <c r="J48" s="299">
        <f t="shared" si="8"/>
      </c>
      <c r="K48" s="299">
        <f t="shared" si="8"/>
      </c>
      <c r="L48" s="299">
        <f t="shared" si="8"/>
      </c>
      <c r="M48" s="299">
        <f t="shared" si="8"/>
      </c>
      <c r="N48" s="299">
        <f t="shared" si="8"/>
      </c>
      <c r="O48" s="299">
        <f t="shared" si="8"/>
      </c>
      <c r="P48" s="299">
        <f t="shared" si="8"/>
      </c>
      <c r="Q48" s="299">
        <f t="shared" si="8"/>
      </c>
      <c r="R48" s="299">
        <f t="shared" si="8"/>
      </c>
      <c r="S48" s="299">
        <f t="shared" si="8"/>
      </c>
      <c r="T48" s="299">
        <f t="shared" si="8"/>
      </c>
      <c r="U48" s="299">
        <f t="shared" si="8"/>
      </c>
      <c r="V48" s="299">
        <f t="shared" si="8"/>
      </c>
      <c r="W48" s="299">
        <f t="shared" si="8"/>
      </c>
      <c r="X48" s="299">
        <f t="shared" si="8"/>
      </c>
      <c r="Y48" s="299">
        <f t="shared" si="8"/>
      </c>
      <c r="Z48" s="299">
        <f t="shared" si="8"/>
      </c>
      <c r="AA48" s="398"/>
      <c r="AB48" s="299">
        <f>SUM(AB16:AB30)-AB15</f>
        <v>0</v>
      </c>
    </row>
    <row r="49" spans="2:28" ht="24.75" customHeight="1">
      <c r="B49" s="488"/>
      <c r="C49" s="455" t="s">
        <v>337</v>
      </c>
      <c r="D49" s="455"/>
      <c r="E49" s="299" t="str">
        <f>IF(SUM(E31:E44)=0,"",IF(AND(SUM(E31:E44)&gt;0,E15=0),"да","не верно"))</f>
        <v>да</v>
      </c>
      <c r="F49" s="299" t="str">
        <f aca="true" t="shared" si="9" ref="F49:Z49">IF(SUM(F31:F44)=0,"",IF(AND(SUM(F31:F44)&gt;0,F15=0),"да","не верно"))</f>
        <v>да</v>
      </c>
      <c r="G49" s="299" t="str">
        <f t="shared" si="9"/>
        <v>да</v>
      </c>
      <c r="H49" s="299">
        <f t="shared" si="9"/>
      </c>
      <c r="I49" s="299">
        <f t="shared" si="9"/>
      </c>
      <c r="J49" s="299">
        <f t="shared" si="9"/>
      </c>
      <c r="K49" s="299">
        <f t="shared" si="9"/>
      </c>
      <c r="L49" s="299">
        <f t="shared" si="9"/>
      </c>
      <c r="M49" s="299">
        <f t="shared" si="9"/>
      </c>
      <c r="N49" s="299">
        <f t="shared" si="9"/>
      </c>
      <c r="O49" s="299">
        <f t="shared" si="9"/>
      </c>
      <c r="P49" s="299" t="str">
        <f t="shared" si="9"/>
        <v>да</v>
      </c>
      <c r="Q49" s="299" t="str">
        <f t="shared" si="9"/>
        <v>да</v>
      </c>
      <c r="R49" s="299">
        <f t="shared" si="9"/>
      </c>
      <c r="S49" s="299">
        <f t="shared" si="9"/>
      </c>
      <c r="T49" s="299">
        <f t="shared" si="9"/>
      </c>
      <c r="U49" s="299">
        <f t="shared" si="9"/>
      </c>
      <c r="V49" s="299">
        <f t="shared" si="9"/>
      </c>
      <c r="W49" s="299">
        <f t="shared" si="9"/>
      </c>
      <c r="X49" s="299" t="str">
        <f t="shared" si="9"/>
        <v>да</v>
      </c>
      <c r="Y49" s="299" t="str">
        <f t="shared" si="9"/>
        <v>да</v>
      </c>
      <c r="Z49" s="299" t="str">
        <f t="shared" si="9"/>
        <v>да</v>
      </c>
      <c r="AA49" s="398"/>
      <c r="AB49" s="299" t="str">
        <f>IF(SUM(AB31:AB40)=0,"да",IF(AND(SUM(AB31:AB40)&gt;0,AB15=0),"верно","не верно"))</f>
        <v>верно</v>
      </c>
    </row>
    <row r="50" spans="2:32" s="14" customFormat="1" ht="16.5" customHeight="1">
      <c r="B50" s="17"/>
      <c r="C50" s="18"/>
      <c r="D50" s="19"/>
      <c r="E50" s="19"/>
      <c r="F50" s="29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4:26" ht="12.75" customHeight="1">
      <c r="D51" s="1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4:9" ht="12.75">
      <c r="D52" s="32" t="s">
        <v>348</v>
      </c>
      <c r="E52" s="484" t="s">
        <v>353</v>
      </c>
      <c r="F52" s="484"/>
      <c r="G52" s="484"/>
      <c r="H52" s="484"/>
      <c r="I52" s="484"/>
    </row>
    <row r="53" spans="4:9" ht="12.75">
      <c r="D53" s="438"/>
      <c r="E53" s="13"/>
      <c r="F53" s="13"/>
      <c r="G53" s="439" t="s">
        <v>349</v>
      </c>
      <c r="H53" s="13"/>
      <c r="I53" s="13"/>
    </row>
    <row r="54" spans="4:9" ht="12.75">
      <c r="D54" s="440" t="s">
        <v>350</v>
      </c>
      <c r="E54" s="485">
        <v>8833</v>
      </c>
      <c r="F54" s="485"/>
      <c r="G54" s="485"/>
      <c r="H54" s="485"/>
      <c r="I54" s="485"/>
    </row>
    <row r="55" spans="4:9" ht="12.75">
      <c r="D55" s="13"/>
      <c r="E55" s="13"/>
      <c r="F55" s="439" t="s">
        <v>351</v>
      </c>
      <c r="G55" s="13"/>
      <c r="H55" s="13"/>
      <c r="I55" s="13"/>
    </row>
  </sheetData>
  <sheetProtection password="CF6C" sheet="1"/>
  <mergeCells count="49">
    <mergeCell ref="E52:I52"/>
    <mergeCell ref="E54:I54"/>
    <mergeCell ref="AG12:AK12"/>
    <mergeCell ref="B47:B49"/>
    <mergeCell ref="D1:T1"/>
    <mergeCell ref="D5:T5"/>
    <mergeCell ref="C48:D48"/>
    <mergeCell ref="C47:D47"/>
    <mergeCell ref="F12:F13"/>
    <mergeCell ref="AE12:AF12"/>
    <mergeCell ref="E3:F3"/>
    <mergeCell ref="G3:H3"/>
    <mergeCell ref="J11:O11"/>
    <mergeCell ref="O12:O13"/>
    <mergeCell ref="J12:J13"/>
    <mergeCell ref="H12:H13"/>
    <mergeCell ref="N12:N13"/>
    <mergeCell ref="L12:L13"/>
    <mergeCell ref="I12:I13"/>
    <mergeCell ref="E10:Z10"/>
    <mergeCell ref="Z12:Z13"/>
    <mergeCell ref="AB9:AF9"/>
    <mergeCell ref="S12:S13"/>
    <mergeCell ref="R12:R13"/>
    <mergeCell ref="AB10:AB13"/>
    <mergeCell ref="AC10:AF11"/>
    <mergeCell ref="AC12:AC13"/>
    <mergeCell ref="Y11:Z11"/>
    <mergeCell ref="AD12:AD13"/>
    <mergeCell ref="U12:U13"/>
    <mergeCell ref="C49:D49"/>
    <mergeCell ref="AA9:AA13"/>
    <mergeCell ref="T12:T13"/>
    <mergeCell ref="W12:W13"/>
    <mergeCell ref="D10:D13"/>
    <mergeCell ref="Y12:Y13"/>
    <mergeCell ref="Q12:Q13"/>
    <mergeCell ref="M12:M13"/>
    <mergeCell ref="P11:X11"/>
    <mergeCell ref="P12:P13"/>
    <mergeCell ref="B9:B13"/>
    <mergeCell ref="C9:C13"/>
    <mergeCell ref="G12:G13"/>
    <mergeCell ref="E12:E13"/>
    <mergeCell ref="E11:I11"/>
    <mergeCell ref="D9:Z9"/>
    <mergeCell ref="X12:X13"/>
    <mergeCell ref="V12:V13"/>
    <mergeCell ref="K12:K13"/>
  </mergeCells>
  <dataValidations count="6">
    <dataValidation type="whole" operator="greaterThan" allowBlank="1" showInputMessage="1" showErrorMessage="1" errorTitle="Внимание!" error="Вводятся только целые числовые значения больше 0." sqref="E50 L15:Z23 AA26:AA28 AA30 AA35 AA38:AA46 E15:G46 AB33:AB46 L24:AA24 J15:K24 G50:AF50 H33:Z46 J25:Z31 H15:I31 AB15:AB31 AC15:AF46">
      <formula1>0</formula1>
    </dataValidation>
    <dataValidation operator="greaterThan" allowBlank="1" showInputMessage="1" showErrorMessage="1" errorTitle="Внимание!" error="Вводятся только целые числовые значения больше 0." sqref="F50 H32:AB32"/>
    <dataValidation type="list" allowBlank="1" showInputMessage="1" showErrorMessage="1" sqref="G3:H3">
      <formula1>$A$1:$A$4</formula1>
    </dataValidation>
    <dataValidation type="whole" allowBlank="1" showInputMessage="1" showErrorMessage="1" errorTitle="Внимание!" error="Вводятся только целые числовые значения больше 0." sqref="AA16">
      <formula1>0</formula1>
      <formula2>25</formula2>
    </dataValidation>
    <dataValidation type="whole" allowBlank="1" showInputMessage="1" showErrorMessage="1" errorTitle="Внимание!" error="Вводятся только целые числовые значения больше 0." sqref="AA25 AA29 AA17:AA23 AA36:AA37 AA31 AA33:AA34 AA15">
      <formula1>0</formula1>
      <formula2>10</formula2>
    </dataValidation>
    <dataValidation type="list" allowBlank="1" showInputMessage="1" showErrorMessage="1" sqref="I3">
      <formula1>$A$9:$A$12</formula1>
    </dataValidation>
  </dataValidations>
  <printOptions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55" r:id="rId3"/>
  <ignoredErrors>
    <ignoredError sqref="J48:W48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AH165"/>
  <sheetViews>
    <sheetView tabSelected="1" zoomScale="97" zoomScaleNormal="97" zoomScalePageLayoutView="0" workbookViewId="0" topLeftCell="A136">
      <selection activeCell="K147" sqref="K147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3" width="7.625" style="1" customWidth="1"/>
    <col min="4" max="4" width="27.00390625" style="1" customWidth="1"/>
    <col min="5" max="5" width="12.625" style="1" customWidth="1"/>
    <col min="6" max="6" width="8.75390625" style="1" customWidth="1"/>
    <col min="7" max="7" width="9.75390625" style="1" customWidth="1"/>
    <col min="8" max="8" width="9.25390625" style="1" customWidth="1"/>
    <col min="9" max="12" width="11.75390625" style="1" customWidth="1"/>
    <col min="13" max="15" width="15.75390625" style="1" customWidth="1"/>
    <col min="16" max="17" width="8.75390625" style="1" customWidth="1"/>
    <col min="18" max="18" width="9.75390625" style="1" customWidth="1"/>
    <col min="19" max="19" width="9.375" style="1" customWidth="1"/>
    <col min="20" max="23" width="11.75390625" style="1" customWidth="1"/>
    <col min="24" max="26" width="15.75390625" style="1" customWidth="1"/>
    <col min="27" max="34" width="9.125" style="1" customWidth="1"/>
    <col min="35" max="37" width="8.875" style="0" customWidth="1"/>
    <col min="38" max="16384" width="9.125" style="1" customWidth="1"/>
  </cols>
  <sheetData>
    <row r="1" spans="5:14" ht="15">
      <c r="E1" s="59" t="s">
        <v>248</v>
      </c>
      <c r="F1" s="60"/>
      <c r="G1" s="60"/>
      <c r="H1" s="60"/>
      <c r="I1" s="60"/>
      <c r="J1" s="60"/>
      <c r="K1" s="60"/>
      <c r="L1" s="14"/>
      <c r="M1" s="14"/>
      <c r="N1" s="14"/>
    </row>
    <row r="2" spans="2:5" ht="6" customHeight="1">
      <c r="B2" s="2"/>
      <c r="C2" s="2"/>
      <c r="D2" s="3"/>
      <c r="E2" s="3"/>
    </row>
    <row r="3" spans="2:10" ht="12.75">
      <c r="B3" s="20"/>
      <c r="C3" s="20"/>
      <c r="D3" s="20"/>
      <c r="E3" s="25"/>
      <c r="F3" s="26"/>
      <c r="G3" s="26"/>
      <c r="H3" s="26"/>
      <c r="I3" s="26"/>
      <c r="J3" s="26"/>
    </row>
    <row r="4" spans="2:26" ht="20.25">
      <c r="B4" s="596"/>
      <c r="C4" s="596"/>
      <c r="D4" s="596"/>
      <c r="E4" s="599" t="s">
        <v>69</v>
      </c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</row>
    <row r="5" spans="2:26" ht="23.25" customHeight="1">
      <c r="B5" s="596"/>
      <c r="C5" s="596"/>
      <c r="D5" s="596"/>
      <c r="E5" s="600" t="s">
        <v>254</v>
      </c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0" t="s">
        <v>70</v>
      </c>
      <c r="Q5" s="601"/>
      <c r="R5" s="601"/>
      <c r="S5" s="601"/>
      <c r="T5" s="601"/>
      <c r="U5" s="601"/>
      <c r="V5" s="601"/>
      <c r="W5" s="601"/>
      <c r="X5" s="601"/>
      <c r="Y5" s="601"/>
      <c r="Z5" s="601"/>
    </row>
    <row r="6" spans="2:26" ht="27.75" customHeight="1">
      <c r="B6" s="596"/>
      <c r="C6" s="596"/>
      <c r="D6" s="596"/>
      <c r="E6" s="597" t="s">
        <v>249</v>
      </c>
      <c r="F6" s="597"/>
      <c r="G6" s="597"/>
      <c r="H6" s="597"/>
      <c r="I6" s="602" t="s">
        <v>53</v>
      </c>
      <c r="J6" s="602"/>
      <c r="K6" s="602"/>
      <c r="L6" s="602"/>
      <c r="M6" s="602" t="s">
        <v>75</v>
      </c>
      <c r="N6" s="602"/>
      <c r="O6" s="602"/>
      <c r="P6" s="597" t="s">
        <v>249</v>
      </c>
      <c r="Q6" s="597"/>
      <c r="R6" s="597"/>
      <c r="S6" s="597"/>
      <c r="T6" s="602" t="s">
        <v>53</v>
      </c>
      <c r="U6" s="602"/>
      <c r="V6" s="602"/>
      <c r="W6" s="602"/>
      <c r="X6" s="602" t="s">
        <v>74</v>
      </c>
      <c r="Y6" s="602"/>
      <c r="Z6" s="602"/>
    </row>
    <row r="7" spans="2:34" ht="15.75" customHeight="1">
      <c r="B7" s="596"/>
      <c r="C7" s="596"/>
      <c r="D7" s="596"/>
      <c r="E7" s="592" t="s">
        <v>8</v>
      </c>
      <c r="F7" s="591" t="s">
        <v>30</v>
      </c>
      <c r="G7" s="591"/>
      <c r="H7" s="591"/>
      <c r="I7" s="593" t="s">
        <v>8</v>
      </c>
      <c r="J7" s="591" t="s">
        <v>30</v>
      </c>
      <c r="K7" s="591"/>
      <c r="L7" s="591"/>
      <c r="M7" s="592" t="s">
        <v>8</v>
      </c>
      <c r="N7" s="594" t="s">
        <v>30</v>
      </c>
      <c r="O7" s="594"/>
      <c r="P7" s="592" t="s">
        <v>8</v>
      </c>
      <c r="Q7" s="591" t="s">
        <v>30</v>
      </c>
      <c r="R7" s="591"/>
      <c r="S7" s="591"/>
      <c r="T7" s="593" t="s">
        <v>8</v>
      </c>
      <c r="U7" s="591" t="s">
        <v>30</v>
      </c>
      <c r="V7" s="591"/>
      <c r="W7" s="591"/>
      <c r="X7" s="592" t="s">
        <v>8</v>
      </c>
      <c r="Y7" s="594" t="s">
        <v>30</v>
      </c>
      <c r="Z7" s="594"/>
      <c r="AA7" s="289"/>
      <c r="AC7" s="289" t="s">
        <v>261</v>
      </c>
      <c r="AD7" s="289"/>
      <c r="AG7" s="289"/>
      <c r="AH7" s="289"/>
    </row>
    <row r="8" spans="2:34" ht="55.5" customHeight="1">
      <c r="B8" s="596"/>
      <c r="C8" s="596"/>
      <c r="D8" s="596"/>
      <c r="E8" s="592"/>
      <c r="F8" s="211" t="s">
        <v>255</v>
      </c>
      <c r="G8" s="211" t="s">
        <v>253</v>
      </c>
      <c r="H8" s="211" t="s">
        <v>59</v>
      </c>
      <c r="I8" s="593"/>
      <c r="J8" s="211" t="s">
        <v>255</v>
      </c>
      <c r="K8" s="211" t="s">
        <v>253</v>
      </c>
      <c r="L8" s="211" t="s">
        <v>59</v>
      </c>
      <c r="M8" s="592"/>
      <c r="N8" s="211" t="s">
        <v>255</v>
      </c>
      <c r="O8" s="211" t="s">
        <v>253</v>
      </c>
      <c r="P8" s="592"/>
      <c r="Q8" s="211" t="s">
        <v>255</v>
      </c>
      <c r="R8" s="211" t="s">
        <v>253</v>
      </c>
      <c r="S8" s="211" t="s">
        <v>59</v>
      </c>
      <c r="T8" s="593"/>
      <c r="U8" s="211" t="s">
        <v>255</v>
      </c>
      <c r="V8" s="211" t="s">
        <v>253</v>
      </c>
      <c r="W8" s="211" t="s">
        <v>59</v>
      </c>
      <c r="X8" s="592"/>
      <c r="Y8" s="211" t="s">
        <v>255</v>
      </c>
      <c r="Z8" s="211" t="s">
        <v>253</v>
      </c>
      <c r="AA8" s="344" t="s">
        <v>332</v>
      </c>
      <c r="AB8" s="345" t="s">
        <v>330</v>
      </c>
      <c r="AC8" s="345" t="s">
        <v>301</v>
      </c>
      <c r="AD8" s="345" t="s">
        <v>302</v>
      </c>
      <c r="AE8" s="345" t="s">
        <v>333</v>
      </c>
      <c r="AF8" s="345" t="s">
        <v>331</v>
      </c>
      <c r="AG8" s="345" t="s">
        <v>303</v>
      </c>
      <c r="AH8" s="345" t="s">
        <v>304</v>
      </c>
    </row>
    <row r="9" spans="2:34" ht="12.75">
      <c r="B9" s="583" t="s">
        <v>31</v>
      </c>
      <c r="C9" s="583"/>
      <c r="D9" s="583"/>
      <c r="E9" s="64">
        <v>1</v>
      </c>
      <c r="F9" s="64">
        <v>2</v>
      </c>
      <c r="G9" s="64">
        <v>3</v>
      </c>
      <c r="H9" s="64">
        <v>4</v>
      </c>
      <c r="I9" s="64">
        <v>5</v>
      </c>
      <c r="J9" s="64">
        <v>6</v>
      </c>
      <c r="K9" s="64">
        <v>7</v>
      </c>
      <c r="L9" s="64">
        <v>8</v>
      </c>
      <c r="M9" s="64">
        <v>9</v>
      </c>
      <c r="N9" s="64">
        <v>10</v>
      </c>
      <c r="O9" s="217">
        <v>11</v>
      </c>
      <c r="P9" s="64">
        <v>12</v>
      </c>
      <c r="Q9" s="217">
        <v>13</v>
      </c>
      <c r="R9" s="64">
        <v>14</v>
      </c>
      <c r="S9" s="217">
        <v>15</v>
      </c>
      <c r="T9" s="64">
        <v>16</v>
      </c>
      <c r="U9" s="217">
        <v>17</v>
      </c>
      <c r="V9" s="64">
        <v>18</v>
      </c>
      <c r="W9" s="217">
        <v>19</v>
      </c>
      <c r="X9" s="64">
        <v>20</v>
      </c>
      <c r="Y9" s="217">
        <v>21</v>
      </c>
      <c r="Z9" s="64">
        <v>22</v>
      </c>
      <c r="AA9" s="395"/>
      <c r="AB9" s="395">
        <f>IF(I10=J10+K10+L10,"","нет")</f>
      </c>
      <c r="AC9" s="395"/>
      <c r="AD9" s="395"/>
      <c r="AG9" s="395">
        <f aca="true" t="shared" si="0" ref="AG9:AG17">IF(Q9&gt;0,IF(AND(U9&gt;=Q9,Y9&gt;0),"","не верно"),"")</f>
      </c>
      <c r="AH9" s="395"/>
    </row>
    <row r="10" spans="2:34" ht="12.75">
      <c r="B10" s="212">
        <v>1</v>
      </c>
      <c r="C10" s="595" t="s">
        <v>250</v>
      </c>
      <c r="D10" s="213" t="s">
        <v>49</v>
      </c>
      <c r="E10" s="399">
        <f>Надомное!E34</f>
        <v>0</v>
      </c>
      <c r="F10" s="400"/>
      <c r="G10" s="400"/>
      <c r="H10" s="399">
        <f aca="true" t="shared" si="1" ref="H10:H36">E10-F10-G10</f>
        <v>0</v>
      </c>
      <c r="I10" s="399">
        <f>'Р.II.Услуги_пожилые'!J11</f>
        <v>0</v>
      </c>
      <c r="J10" s="401"/>
      <c r="K10" s="401"/>
      <c r="L10" s="399">
        <f aca="true" t="shared" si="2" ref="L10:L16">I10-J10-K10</f>
        <v>0</v>
      </c>
      <c r="M10" s="402"/>
      <c r="N10" s="410"/>
      <c r="O10" s="405">
        <f aca="true" t="shared" si="3" ref="O10:O17">M10-N10</f>
        <v>0</v>
      </c>
      <c r="P10" s="399">
        <f>Надомное!F34</f>
        <v>0</v>
      </c>
      <c r="Q10" s="427"/>
      <c r="R10" s="427"/>
      <c r="S10" s="399">
        <f aca="true" t="shared" si="4" ref="S10:S17">P10-Q10-R10</f>
        <v>0</v>
      </c>
      <c r="T10" s="399">
        <f>'Р.II.Услуги_пожилые'!K11</f>
        <v>0</v>
      </c>
      <c r="U10" s="427"/>
      <c r="V10" s="427"/>
      <c r="W10" s="399">
        <f>T10-U10-V10</f>
        <v>0</v>
      </c>
      <c r="X10" s="427"/>
      <c r="Y10" s="427"/>
      <c r="Z10" s="405">
        <f aca="true" t="shared" si="5" ref="Z10:Z17">X10-Y10</f>
        <v>0</v>
      </c>
      <c r="AA10" s="289">
        <f>IF(E10=F10+G10+H10,"","не верно")</f>
      </c>
      <c r="AB10" s="289">
        <f>IF(I10=J10+K10+L10,"","нет")</f>
      </c>
      <c r="AC10" s="289">
        <f aca="true" t="shared" si="6" ref="AC10:AC17">IF(F10&gt;0,IF(AND(J10&gt;=F10,N10&gt;0),"","не верно"),"")</f>
      </c>
      <c r="AD10" s="289">
        <f aca="true" t="shared" si="7" ref="AD10:AD17">IF(G10&gt;0,IF(AND(K10&gt;G10,O10&gt;0),"","не верно"),"")</f>
      </c>
      <c r="AE10" s="289">
        <f>IF(P10=Q10+R10+S10,"","не верно")</f>
      </c>
      <c r="AF10" s="289">
        <f>IF(T10=U10+V10+W10,"","не верно")</f>
      </c>
      <c r="AG10" s="289">
        <f t="shared" si="0"/>
      </c>
      <c r="AH10" s="289">
        <f aca="true" t="shared" si="8" ref="AH10:AH17">IF(R10&gt;0,IF(AND(V10&gt;R10,Z10&gt;0),"","не верно"),"")</f>
      </c>
    </row>
    <row r="11" spans="2:34" ht="12.75">
      <c r="B11" s="212">
        <v>2</v>
      </c>
      <c r="C11" s="595"/>
      <c r="D11" s="213" t="s">
        <v>43</v>
      </c>
      <c r="E11" s="399">
        <f>Надомное!E46</f>
        <v>0</v>
      </c>
      <c r="F11" s="400"/>
      <c r="G11" s="400"/>
      <c r="H11" s="399">
        <f t="shared" si="1"/>
        <v>0</v>
      </c>
      <c r="I11" s="399">
        <f>'Р.II.Услуги_пожилые'!N11</f>
        <v>0</v>
      </c>
      <c r="J11" s="401"/>
      <c r="K11" s="401"/>
      <c r="L11" s="399">
        <f t="shared" si="2"/>
        <v>0</v>
      </c>
      <c r="M11" s="402"/>
      <c r="N11" s="410"/>
      <c r="O11" s="405">
        <f t="shared" si="3"/>
        <v>0</v>
      </c>
      <c r="P11" s="399">
        <f>Надомное!F46</f>
        <v>0</v>
      </c>
      <c r="Q11" s="427"/>
      <c r="R11" s="427"/>
      <c r="S11" s="399">
        <f t="shared" si="4"/>
        <v>0</v>
      </c>
      <c r="T11" s="399">
        <f>'Р.II.Услуги_пожилые'!O11</f>
        <v>0</v>
      </c>
      <c r="U11" s="427"/>
      <c r="V11" s="427"/>
      <c r="W11" s="399">
        <f aca="true" t="shared" si="9" ref="W11:W16">T11-U11-V11</f>
        <v>0</v>
      </c>
      <c r="X11" s="427"/>
      <c r="Y11" s="427"/>
      <c r="Z11" s="405">
        <f t="shared" si="5"/>
        <v>0</v>
      </c>
      <c r="AA11" s="289">
        <f aca="true" t="shared" si="10" ref="AA11:AA36">IF(E11=F11+G11+H11,"","не верно")</f>
      </c>
      <c r="AB11" s="289">
        <f aca="true" t="shared" si="11" ref="AB11:AB36">IF(I11=J11+K11+L11,"","нет")</f>
      </c>
      <c r="AC11" s="289">
        <f t="shared" si="6"/>
      </c>
      <c r="AD11" s="289">
        <f t="shared" si="7"/>
      </c>
      <c r="AE11" s="289">
        <f aca="true" t="shared" si="12" ref="AE11:AE36">IF(P11=Q11+R11+S11,"","не верно")</f>
      </c>
      <c r="AF11" s="289">
        <f aca="true" t="shared" si="13" ref="AF11:AF36">IF(T11=U11+V11+W11,"","не верно")</f>
      </c>
      <c r="AG11" s="289">
        <f t="shared" si="0"/>
      </c>
      <c r="AH11" s="289">
        <f t="shared" si="8"/>
      </c>
    </row>
    <row r="12" spans="2:34" ht="12.75">
      <c r="B12" s="212">
        <v>3</v>
      </c>
      <c r="C12" s="595"/>
      <c r="D12" s="213" t="s">
        <v>44</v>
      </c>
      <c r="E12" s="399">
        <f>Надомное!E51</f>
        <v>0</v>
      </c>
      <c r="F12" s="400"/>
      <c r="G12" s="400"/>
      <c r="H12" s="399">
        <f t="shared" si="1"/>
        <v>0</v>
      </c>
      <c r="I12" s="399">
        <f>'Р.II.Услуги_пожилые'!Z11</f>
        <v>0</v>
      </c>
      <c r="J12" s="401"/>
      <c r="K12" s="401"/>
      <c r="L12" s="399">
        <f t="shared" si="2"/>
        <v>0</v>
      </c>
      <c r="M12" s="402"/>
      <c r="N12" s="410"/>
      <c r="O12" s="405">
        <f t="shared" si="3"/>
        <v>0</v>
      </c>
      <c r="P12" s="399">
        <f>Надомное!F51</f>
        <v>0</v>
      </c>
      <c r="Q12" s="427"/>
      <c r="R12" s="427"/>
      <c r="S12" s="399">
        <f t="shared" si="4"/>
        <v>0</v>
      </c>
      <c r="T12" s="399">
        <f>'Р.II.Услуги_пожилые'!AA11</f>
        <v>0</v>
      </c>
      <c r="U12" s="427"/>
      <c r="V12" s="427"/>
      <c r="W12" s="399">
        <f t="shared" si="9"/>
        <v>0</v>
      </c>
      <c r="X12" s="427"/>
      <c r="Y12" s="427"/>
      <c r="Z12" s="405">
        <f t="shared" si="5"/>
        <v>0</v>
      </c>
      <c r="AA12" s="289">
        <f t="shared" si="10"/>
      </c>
      <c r="AB12" s="289">
        <f t="shared" si="11"/>
      </c>
      <c r="AC12" s="289">
        <f t="shared" si="6"/>
      </c>
      <c r="AD12" s="289">
        <f t="shared" si="7"/>
      </c>
      <c r="AE12" s="289">
        <f t="shared" si="12"/>
      </c>
      <c r="AF12" s="289">
        <f t="shared" si="13"/>
      </c>
      <c r="AG12" s="289">
        <f t="shared" si="0"/>
      </c>
      <c r="AH12" s="289">
        <f t="shared" si="8"/>
      </c>
    </row>
    <row r="13" spans="2:34" ht="12.75">
      <c r="B13" s="212">
        <v>4</v>
      </c>
      <c r="C13" s="595"/>
      <c r="D13" s="213" t="s">
        <v>45</v>
      </c>
      <c r="E13" s="399"/>
      <c r="F13" s="400"/>
      <c r="G13" s="400"/>
      <c r="H13" s="399">
        <f t="shared" si="1"/>
        <v>0</v>
      </c>
      <c r="I13" s="399">
        <f>'Р.II.Услуги_пожилые'!R11</f>
        <v>0</v>
      </c>
      <c r="J13" s="401"/>
      <c r="K13" s="401"/>
      <c r="L13" s="399">
        <f t="shared" si="2"/>
        <v>0</v>
      </c>
      <c r="M13" s="402"/>
      <c r="N13" s="410"/>
      <c r="O13" s="405">
        <f t="shared" si="3"/>
        <v>0</v>
      </c>
      <c r="P13" s="399">
        <v>0</v>
      </c>
      <c r="Q13" s="427"/>
      <c r="R13" s="427"/>
      <c r="S13" s="399">
        <f t="shared" si="4"/>
        <v>0</v>
      </c>
      <c r="T13" s="399">
        <f>'Р.II.Услуги_пожилые'!S11</f>
        <v>0</v>
      </c>
      <c r="U13" s="427"/>
      <c r="V13" s="427"/>
      <c r="W13" s="399">
        <f t="shared" si="9"/>
        <v>0</v>
      </c>
      <c r="X13" s="427"/>
      <c r="Y13" s="427"/>
      <c r="Z13" s="405">
        <f t="shared" si="5"/>
        <v>0</v>
      </c>
      <c r="AA13" s="289">
        <f t="shared" si="10"/>
      </c>
      <c r="AB13" s="289">
        <f t="shared" si="11"/>
      </c>
      <c r="AC13" s="289">
        <f t="shared" si="6"/>
      </c>
      <c r="AD13" s="289">
        <f t="shared" si="7"/>
      </c>
      <c r="AE13" s="289">
        <f t="shared" si="12"/>
      </c>
      <c r="AF13" s="289">
        <f t="shared" si="13"/>
      </c>
      <c r="AG13" s="289">
        <f t="shared" si="0"/>
      </c>
      <c r="AH13" s="289">
        <f t="shared" si="8"/>
      </c>
    </row>
    <row r="14" spans="2:34" ht="12.75">
      <c r="B14" s="212">
        <v>5</v>
      </c>
      <c r="C14" s="595"/>
      <c r="D14" s="213" t="s">
        <v>48</v>
      </c>
      <c r="E14" s="399"/>
      <c r="F14" s="403"/>
      <c r="G14" s="400"/>
      <c r="H14" s="399">
        <f t="shared" si="1"/>
        <v>0</v>
      </c>
      <c r="I14" s="399">
        <f>'Р.II.Услуги_пожилые'!V11</f>
        <v>0</v>
      </c>
      <c r="J14" s="401"/>
      <c r="K14" s="401"/>
      <c r="L14" s="399">
        <f t="shared" si="2"/>
        <v>0</v>
      </c>
      <c r="M14" s="402"/>
      <c r="N14" s="410"/>
      <c r="O14" s="405">
        <f t="shared" si="3"/>
        <v>0</v>
      </c>
      <c r="P14" s="399">
        <v>0</v>
      </c>
      <c r="Q14" s="427"/>
      <c r="R14" s="427"/>
      <c r="S14" s="399">
        <f t="shared" si="4"/>
        <v>0</v>
      </c>
      <c r="T14" s="399">
        <f>'Р.II.Услуги_пожилые'!W11</f>
        <v>0</v>
      </c>
      <c r="U14" s="427"/>
      <c r="V14" s="427"/>
      <c r="W14" s="399">
        <f t="shared" si="9"/>
        <v>0</v>
      </c>
      <c r="X14" s="427"/>
      <c r="Y14" s="427"/>
      <c r="Z14" s="405">
        <f t="shared" si="5"/>
        <v>0</v>
      </c>
      <c r="AA14" s="289">
        <f t="shared" si="10"/>
      </c>
      <c r="AB14" s="289">
        <f t="shared" si="11"/>
      </c>
      <c r="AC14" s="289">
        <f t="shared" si="6"/>
      </c>
      <c r="AD14" s="289">
        <f t="shared" si="7"/>
      </c>
      <c r="AE14" s="289">
        <f t="shared" si="12"/>
      </c>
      <c r="AF14" s="289">
        <f t="shared" si="13"/>
      </c>
      <c r="AG14" s="289">
        <f t="shared" si="0"/>
      </c>
      <c r="AH14" s="289">
        <f t="shared" si="8"/>
      </c>
    </row>
    <row r="15" spans="2:34" ht="12.75">
      <c r="B15" s="212">
        <v>6</v>
      </c>
      <c r="C15" s="595"/>
      <c r="D15" s="213" t="s">
        <v>47</v>
      </c>
      <c r="E15" s="399">
        <f>Надомное!E56</f>
        <v>0</v>
      </c>
      <c r="F15" s="400"/>
      <c r="G15" s="400"/>
      <c r="H15" s="399">
        <f t="shared" si="1"/>
        <v>0</v>
      </c>
      <c r="I15" s="399">
        <f>'Р.II.Услуги_пожилые'!AD11</f>
        <v>0</v>
      </c>
      <c r="J15" s="401"/>
      <c r="K15" s="401"/>
      <c r="L15" s="399">
        <f t="shared" si="2"/>
        <v>0</v>
      </c>
      <c r="M15" s="402"/>
      <c r="N15" s="410"/>
      <c r="O15" s="405">
        <f t="shared" si="3"/>
        <v>0</v>
      </c>
      <c r="P15" s="399">
        <f>Надомное!F56</f>
        <v>0</v>
      </c>
      <c r="Q15" s="427"/>
      <c r="R15" s="427"/>
      <c r="S15" s="399">
        <f t="shared" si="4"/>
        <v>0</v>
      </c>
      <c r="T15" s="399">
        <f>'Р.II.Услуги_пожилые'!AE11</f>
        <v>0</v>
      </c>
      <c r="U15" s="427"/>
      <c r="V15" s="427"/>
      <c r="W15" s="399">
        <f t="shared" si="9"/>
        <v>0</v>
      </c>
      <c r="X15" s="427"/>
      <c r="Y15" s="427"/>
      <c r="Z15" s="405">
        <f t="shared" si="5"/>
        <v>0</v>
      </c>
      <c r="AA15" s="289">
        <f t="shared" si="10"/>
      </c>
      <c r="AB15" s="289">
        <f t="shared" si="11"/>
      </c>
      <c r="AC15" s="289">
        <f t="shared" si="6"/>
      </c>
      <c r="AD15" s="289">
        <f t="shared" si="7"/>
      </c>
      <c r="AE15" s="289">
        <f t="shared" si="12"/>
      </c>
      <c r="AF15" s="289">
        <f t="shared" si="13"/>
      </c>
      <c r="AG15" s="289">
        <f t="shared" si="0"/>
      </c>
      <c r="AH15" s="289">
        <f t="shared" si="8"/>
      </c>
    </row>
    <row r="16" spans="2:34" ht="27" customHeight="1">
      <c r="B16" s="212">
        <v>7</v>
      </c>
      <c r="C16" s="595"/>
      <c r="D16" s="213" t="s">
        <v>46</v>
      </c>
      <c r="E16" s="399">
        <f>Надомное!E61</f>
        <v>0</v>
      </c>
      <c r="F16" s="400"/>
      <c r="G16" s="400"/>
      <c r="H16" s="399">
        <f t="shared" si="1"/>
        <v>0</v>
      </c>
      <c r="I16" s="399">
        <f>'Р.II.Услуги_пожилые'!AH11</f>
        <v>0</v>
      </c>
      <c r="J16" s="401"/>
      <c r="K16" s="401"/>
      <c r="L16" s="399">
        <f t="shared" si="2"/>
        <v>0</v>
      </c>
      <c r="M16" s="402"/>
      <c r="N16" s="410"/>
      <c r="O16" s="405">
        <f t="shared" si="3"/>
        <v>0</v>
      </c>
      <c r="P16" s="399">
        <f>Надомное!F61</f>
        <v>0</v>
      </c>
      <c r="Q16" s="427"/>
      <c r="R16" s="427"/>
      <c r="S16" s="399">
        <f t="shared" si="4"/>
        <v>0</v>
      </c>
      <c r="T16" s="399">
        <f>'Р.II.Услуги_пожилые'!AI11</f>
        <v>0</v>
      </c>
      <c r="U16" s="427"/>
      <c r="V16" s="427"/>
      <c r="W16" s="399">
        <f t="shared" si="9"/>
        <v>0</v>
      </c>
      <c r="X16" s="427"/>
      <c r="Y16" s="427"/>
      <c r="Z16" s="405">
        <f t="shared" si="5"/>
        <v>0</v>
      </c>
      <c r="AA16" s="289">
        <f t="shared" si="10"/>
      </c>
      <c r="AB16" s="289">
        <f t="shared" si="11"/>
      </c>
      <c r="AC16" s="289">
        <f t="shared" si="6"/>
      </c>
      <c r="AD16" s="289">
        <f t="shared" si="7"/>
      </c>
      <c r="AE16" s="289">
        <f t="shared" si="12"/>
      </c>
      <c r="AF16" s="289">
        <f t="shared" si="13"/>
      </c>
      <c r="AG16" s="289">
        <f t="shared" si="0"/>
      </c>
      <c r="AH16" s="289">
        <f t="shared" si="8"/>
      </c>
    </row>
    <row r="17" spans="2:34" ht="12.75">
      <c r="B17" s="212"/>
      <c r="C17" s="212"/>
      <c r="D17" s="214" t="s">
        <v>8</v>
      </c>
      <c r="E17" s="404">
        <f>Надомное!E62</f>
        <v>0</v>
      </c>
      <c r="F17" s="400"/>
      <c r="G17" s="400"/>
      <c r="H17" s="399">
        <f t="shared" si="1"/>
        <v>0</v>
      </c>
      <c r="I17" s="404">
        <f>'Р.II.Услуги_пожилые'!F11</f>
        <v>0</v>
      </c>
      <c r="J17" s="399">
        <f>SUM(J10:J16)</f>
        <v>0</v>
      </c>
      <c r="K17" s="399">
        <f>SUM(K10:K16)</f>
        <v>0</v>
      </c>
      <c r="L17" s="399">
        <f>SUM(L10:L16)</f>
        <v>0</v>
      </c>
      <c r="M17" s="405">
        <f>SUM(M10:M16)</f>
        <v>0</v>
      </c>
      <c r="N17" s="405">
        <f>SUM(N10:N16)</f>
        <v>0</v>
      </c>
      <c r="O17" s="405">
        <f t="shared" si="3"/>
        <v>0</v>
      </c>
      <c r="P17" s="399">
        <f>Надомное!F62</f>
        <v>0</v>
      </c>
      <c r="Q17" s="427"/>
      <c r="R17" s="427"/>
      <c r="S17" s="399">
        <f t="shared" si="4"/>
        <v>0</v>
      </c>
      <c r="T17" s="399">
        <f aca="true" t="shared" si="14" ref="T17:Y17">SUM(T10:T16)</f>
        <v>0</v>
      </c>
      <c r="U17" s="405">
        <f t="shared" si="14"/>
        <v>0</v>
      </c>
      <c r="V17" s="405">
        <f t="shared" si="14"/>
        <v>0</v>
      </c>
      <c r="W17" s="399">
        <f t="shared" si="14"/>
        <v>0</v>
      </c>
      <c r="X17" s="405">
        <f t="shared" si="14"/>
        <v>0</v>
      </c>
      <c r="Y17" s="405">
        <f t="shared" si="14"/>
        <v>0</v>
      </c>
      <c r="Z17" s="405">
        <f t="shared" si="5"/>
        <v>0</v>
      </c>
      <c r="AA17" s="289">
        <f t="shared" si="10"/>
      </c>
      <c r="AB17" s="289">
        <f t="shared" si="11"/>
      </c>
      <c r="AC17" s="289">
        <f t="shared" si="6"/>
      </c>
      <c r="AD17" s="289">
        <f t="shared" si="7"/>
      </c>
      <c r="AE17" s="289">
        <f t="shared" si="12"/>
      </c>
      <c r="AF17" s="289">
        <f t="shared" si="13"/>
      </c>
      <c r="AG17" s="289">
        <f t="shared" si="0"/>
      </c>
      <c r="AH17" s="289">
        <f t="shared" si="8"/>
      </c>
    </row>
    <row r="18" spans="2:34" ht="12.75">
      <c r="B18" s="230"/>
      <c r="C18" s="230"/>
      <c r="D18" s="231"/>
      <c r="E18" s="406"/>
      <c r="F18" s="406"/>
      <c r="G18" s="406"/>
      <c r="H18" s="232"/>
      <c r="I18" s="406"/>
      <c r="J18" s="232"/>
      <c r="K18" s="232"/>
      <c r="L18" s="232"/>
      <c r="M18" s="407"/>
      <c r="N18" s="407"/>
      <c r="O18" s="407"/>
      <c r="P18" s="406"/>
      <c r="Q18" s="406"/>
      <c r="R18" s="406"/>
      <c r="S18" s="406"/>
      <c r="T18" s="406"/>
      <c r="U18" s="406"/>
      <c r="V18" s="406"/>
      <c r="W18" s="406"/>
      <c r="X18" s="232"/>
      <c r="Y18" s="232"/>
      <c r="Z18" s="232"/>
      <c r="AA18" s="395"/>
      <c r="AB18" s="395"/>
      <c r="AC18" s="395"/>
      <c r="AD18" s="395"/>
      <c r="AE18" s="395"/>
      <c r="AF18" s="395"/>
      <c r="AG18" s="395"/>
      <c r="AH18" s="395"/>
    </row>
    <row r="19" spans="2:34" ht="12.75">
      <c r="B19" s="212">
        <v>1</v>
      </c>
      <c r="C19" s="582" t="s">
        <v>251</v>
      </c>
      <c r="D19" s="213" t="s">
        <v>49</v>
      </c>
      <c r="E19" s="399">
        <f>П_стационар!E22</f>
        <v>0</v>
      </c>
      <c r="F19" s="400"/>
      <c r="G19" s="400"/>
      <c r="H19" s="399">
        <f t="shared" si="1"/>
        <v>0</v>
      </c>
      <c r="I19" s="399">
        <f>SUM('Р.II.Услуги_пожилые'!J12:J16)+SUM('Р.II.Услуги_пожилые'!J19:J24)+SUM('Р.II.Услуги_пожилые'!J29:J30)+'Р.II.Услуги_пожилые'!J32+SUM('Р.II.Услуги_пожилые'!J36:J39)</f>
        <v>0</v>
      </c>
      <c r="J19" s="427"/>
      <c r="K19" s="427"/>
      <c r="L19" s="399">
        <f>I19-J19-K19</f>
        <v>0</v>
      </c>
      <c r="M19" s="408"/>
      <c r="N19" s="232"/>
      <c r="O19" s="232"/>
      <c r="P19" s="399">
        <f>П_стационар!F22</f>
        <v>0</v>
      </c>
      <c r="Q19" s="427"/>
      <c r="R19" s="427"/>
      <c r="S19" s="399">
        <f>P19-Q19-R19</f>
        <v>0</v>
      </c>
      <c r="T19" s="399">
        <f>SUM('Р.II.Услуги_пожилые'!K12:K16)+SUM('Р.II.Услуги_пожилые'!K19:K24)+SUM('Р.II.Услуги_пожилые'!K29:K30)+'Р.II.Услуги_пожилые'!K32+SUM('Р.II.Услуги_пожилые'!K36:K39)</f>
        <v>0</v>
      </c>
      <c r="U19" s="427"/>
      <c r="V19" s="427"/>
      <c r="W19" s="399">
        <f>T19-U19-V19</f>
        <v>0</v>
      </c>
      <c r="X19" s="232"/>
      <c r="Y19" s="232"/>
      <c r="Z19" s="232"/>
      <c r="AA19" s="289">
        <f t="shared" si="10"/>
      </c>
      <c r="AB19" s="289">
        <f>IF(I19=J19+K19+L19,"","нет")</f>
      </c>
      <c r="AC19" s="289">
        <f>IF(F19&gt;0,IF(J19&gt;=F19,"","не верно"),"")</f>
      </c>
      <c r="AD19" s="289">
        <f>IF(G19&gt;0,IF(K19&gt;G19,"","не верно"),"")</f>
      </c>
      <c r="AE19" s="289">
        <f t="shared" si="12"/>
      </c>
      <c r="AF19" s="289">
        <f>IF(T19=U19+V19+W19,"","не верно")</f>
      </c>
      <c r="AG19" s="289">
        <f>IF(Q19&gt;0,IF(U19&gt;=Q19,"","не верно"),"")</f>
      </c>
      <c r="AH19" s="289">
        <f>IF(R19&gt;0,IF(V19&gt;R19,"","не верно"),"")</f>
      </c>
    </row>
    <row r="20" spans="2:34" ht="12.75">
      <c r="B20" s="212">
        <v>2</v>
      </c>
      <c r="C20" s="582"/>
      <c r="D20" s="213" t="s">
        <v>43</v>
      </c>
      <c r="E20" s="399">
        <f>П_стационар!E33</f>
        <v>0</v>
      </c>
      <c r="F20" s="400"/>
      <c r="G20" s="400"/>
      <c r="H20" s="399">
        <f t="shared" si="1"/>
        <v>0</v>
      </c>
      <c r="I20" s="399">
        <f>SUM('Р.II.Услуги_пожилые'!N12:N16)+SUM('Р.II.Услуги_пожилые'!N19:N24)+SUM('Р.II.Услуги_пожилые'!N29:N30)+'Р.II.Услуги_пожилые'!N32+SUM('Р.II.Услуги_пожилые'!N36:N39)</f>
        <v>0</v>
      </c>
      <c r="J20" s="427"/>
      <c r="K20" s="427"/>
      <c r="L20" s="399">
        <f aca="true" t="shared" si="15" ref="L20:L25">I20-J20-K20</f>
        <v>0</v>
      </c>
      <c r="M20" s="408"/>
      <c r="N20" s="232"/>
      <c r="O20" s="232"/>
      <c r="P20" s="399">
        <f>П_стационар!F33</f>
        <v>0</v>
      </c>
      <c r="Q20" s="427"/>
      <c r="R20" s="427"/>
      <c r="S20" s="399">
        <f aca="true" t="shared" si="16" ref="S20:S25">P20-Q20-R20</f>
        <v>0</v>
      </c>
      <c r="T20" s="399">
        <f>SUM('Р.II.Услуги_пожилые'!O12:O16)+SUM('Р.II.Услуги_пожилые'!O19:O24)+SUM('Р.II.Услуги_пожилые'!O29:O30)+'Р.II.Услуги_пожилые'!O32+SUM('Р.II.Услуги_пожилые'!O36:O39)</f>
        <v>0</v>
      </c>
      <c r="U20" s="427"/>
      <c r="V20" s="427"/>
      <c r="W20" s="399">
        <f aca="true" t="shared" si="17" ref="W20:W25">T20-U20-V20</f>
        <v>0</v>
      </c>
      <c r="X20" s="232"/>
      <c r="Y20" s="232"/>
      <c r="Z20" s="232"/>
      <c r="AA20" s="289">
        <f t="shared" si="10"/>
      </c>
      <c r="AB20" s="289">
        <f aca="true" t="shared" si="18" ref="AB20:AB25">IF(I20=J20+K20+L20,"","нет")</f>
      </c>
      <c r="AC20" s="289">
        <f aca="true" t="shared" si="19" ref="AC20:AC26">IF(F20&gt;0,IF(J20&gt;=F20,"","не верно"),"")</f>
      </c>
      <c r="AD20" s="289">
        <f aca="true" t="shared" si="20" ref="AD20:AD25">IF(G20&gt;0,IF(K20&gt;G20,"","не верно"),"")</f>
      </c>
      <c r="AE20" s="289">
        <f t="shared" si="12"/>
      </c>
      <c r="AF20" s="289">
        <f aca="true" t="shared" si="21" ref="AF20:AF25">IF(T20=U20+V20+W20,"","не верно")</f>
      </c>
      <c r="AG20" s="289">
        <f aca="true" t="shared" si="22" ref="AG20:AG25">IF(Q20&gt;0,IF(U20&gt;=Q20,"","не верно"),"")</f>
      </c>
      <c r="AH20" s="289">
        <f aca="true" t="shared" si="23" ref="AH20:AH25">IF(R20&gt;0,IF(V20&gt;R20,"","не верно"),"")</f>
      </c>
    </row>
    <row r="21" spans="2:34" ht="12.75">
      <c r="B21" s="212">
        <v>3</v>
      </c>
      <c r="C21" s="582"/>
      <c r="D21" s="213" t="s">
        <v>44</v>
      </c>
      <c r="E21" s="399">
        <f>П_стационар!E40</f>
        <v>0</v>
      </c>
      <c r="F21" s="400"/>
      <c r="G21" s="400"/>
      <c r="H21" s="399">
        <f t="shared" si="1"/>
        <v>0</v>
      </c>
      <c r="I21" s="399">
        <f>SUM('Р.II.Услуги_пожилые'!Z12:Z16)+SUM('Р.II.Услуги_пожилые'!Z19:Z24)+SUM('Р.II.Услуги_пожилые'!Z29:Z30)+'Р.II.Услуги_пожилые'!Z32+SUM('Р.II.Услуги_пожилые'!Z36:Z39)</f>
        <v>0</v>
      </c>
      <c r="J21" s="427"/>
      <c r="K21" s="427"/>
      <c r="L21" s="399">
        <f t="shared" si="15"/>
        <v>0</v>
      </c>
      <c r="M21" s="408"/>
      <c r="N21" s="232"/>
      <c r="O21" s="232"/>
      <c r="P21" s="399">
        <f>П_стационар!F40</f>
        <v>0</v>
      </c>
      <c r="Q21" s="427"/>
      <c r="R21" s="427"/>
      <c r="S21" s="399">
        <f t="shared" si="16"/>
        <v>0</v>
      </c>
      <c r="T21" s="399">
        <f>SUM('Р.II.Услуги_пожилые'!AA12:AA16)+SUM('Р.II.Услуги_пожилые'!AA19:AA24)+SUM('Р.II.Услуги_пожилые'!AA29:AA30)+'Р.II.Услуги_пожилые'!AA32+SUM('Р.II.Услуги_пожилые'!AA36:AA39)</f>
        <v>0</v>
      </c>
      <c r="U21" s="427"/>
      <c r="V21" s="427"/>
      <c r="W21" s="399">
        <f t="shared" si="17"/>
        <v>0</v>
      </c>
      <c r="X21" s="232"/>
      <c r="Y21" s="232"/>
      <c r="Z21" s="232"/>
      <c r="AA21" s="289">
        <f t="shared" si="10"/>
      </c>
      <c r="AB21" s="289">
        <f t="shared" si="18"/>
      </c>
      <c r="AC21" s="289">
        <f t="shared" si="19"/>
      </c>
      <c r="AD21" s="289">
        <f t="shared" si="20"/>
      </c>
      <c r="AE21" s="289">
        <f t="shared" si="12"/>
      </c>
      <c r="AF21" s="289">
        <f t="shared" si="21"/>
      </c>
      <c r="AG21" s="289">
        <f t="shared" si="22"/>
      </c>
      <c r="AH21" s="289">
        <f t="shared" si="23"/>
      </c>
    </row>
    <row r="22" spans="2:34" ht="12.75">
      <c r="B22" s="212">
        <v>4</v>
      </c>
      <c r="C22" s="582"/>
      <c r="D22" s="213" t="s">
        <v>45</v>
      </c>
      <c r="E22" s="399">
        <f>П_стационар!E47</f>
        <v>0</v>
      </c>
      <c r="F22" s="400"/>
      <c r="G22" s="400"/>
      <c r="H22" s="399">
        <f t="shared" si="1"/>
        <v>0</v>
      </c>
      <c r="I22" s="399">
        <f>SUM('Р.II.Услуги_пожилые'!R12:R16)+SUM('Р.II.Услуги_пожилые'!R19:R24)+SUM('Р.II.Услуги_пожилые'!R29:R30)+'Р.II.Услуги_пожилые'!R32+SUM('Р.II.Услуги_пожилые'!R36:R39)</f>
        <v>0</v>
      </c>
      <c r="J22" s="427"/>
      <c r="K22" s="427"/>
      <c r="L22" s="399">
        <f t="shared" si="15"/>
        <v>0</v>
      </c>
      <c r="M22" s="408"/>
      <c r="N22" s="232"/>
      <c r="O22" s="232"/>
      <c r="P22" s="399">
        <f>П_стационар!F47</f>
        <v>0</v>
      </c>
      <c r="Q22" s="427"/>
      <c r="R22" s="427"/>
      <c r="S22" s="399">
        <f t="shared" si="16"/>
        <v>0</v>
      </c>
      <c r="T22" s="399">
        <f>SUM('Р.II.Услуги_пожилые'!S12:S16)+SUM('Р.II.Услуги_пожилые'!S19:S24)+SUM('Р.II.Услуги_пожилые'!S29:S30)+'Р.II.Услуги_пожилые'!S32+SUM('Р.II.Услуги_пожилые'!S36:S39)</f>
        <v>0</v>
      </c>
      <c r="U22" s="427"/>
      <c r="V22" s="427"/>
      <c r="W22" s="399">
        <f t="shared" si="17"/>
        <v>0</v>
      </c>
      <c r="X22" s="232"/>
      <c r="Y22" s="232"/>
      <c r="Z22" s="232"/>
      <c r="AA22" s="289">
        <f t="shared" si="10"/>
      </c>
      <c r="AB22" s="289">
        <f t="shared" si="18"/>
      </c>
      <c r="AC22" s="289">
        <f t="shared" si="19"/>
      </c>
      <c r="AD22" s="289">
        <f t="shared" si="20"/>
      </c>
      <c r="AE22" s="289">
        <f t="shared" si="12"/>
      </c>
      <c r="AF22" s="289">
        <f t="shared" si="21"/>
      </c>
      <c r="AG22" s="289">
        <f t="shared" si="22"/>
      </c>
      <c r="AH22" s="289">
        <f t="shared" si="23"/>
      </c>
    </row>
    <row r="23" spans="2:34" ht="12.75">
      <c r="B23" s="212">
        <v>5</v>
      </c>
      <c r="C23" s="582"/>
      <c r="D23" s="213" t="s">
        <v>48</v>
      </c>
      <c r="E23" s="399">
        <f>П_стационар!E52</f>
        <v>0</v>
      </c>
      <c r="F23" s="400"/>
      <c r="G23" s="400"/>
      <c r="H23" s="399">
        <f t="shared" si="1"/>
        <v>0</v>
      </c>
      <c r="I23" s="399">
        <f>SUM('Р.II.Услуги_пожилые'!V12:V16)+SUM('Р.II.Услуги_пожилые'!V19:V24)+SUM('Р.II.Услуги_пожилые'!V29:V30)+'Р.II.Услуги_пожилые'!V32+SUM('Р.II.Услуги_пожилые'!V36:V39)</f>
        <v>0</v>
      </c>
      <c r="J23" s="427"/>
      <c r="K23" s="427"/>
      <c r="L23" s="399">
        <f t="shared" si="15"/>
        <v>0</v>
      </c>
      <c r="M23" s="408"/>
      <c r="N23" s="232"/>
      <c r="O23" s="232"/>
      <c r="P23" s="399">
        <f>П_стационар!F52</f>
        <v>0</v>
      </c>
      <c r="Q23" s="427"/>
      <c r="R23" s="427"/>
      <c r="S23" s="399">
        <f t="shared" si="16"/>
        <v>0</v>
      </c>
      <c r="T23" s="399">
        <f>SUM('Р.II.Услуги_пожилые'!W12:W16)+SUM('Р.II.Услуги_пожилые'!W19:W24)+SUM('Р.II.Услуги_пожилые'!W29:W30)+'Р.II.Услуги_пожилые'!W32+SUM('Р.II.Услуги_пожилые'!W36:W39)</f>
        <v>0</v>
      </c>
      <c r="U23" s="427"/>
      <c r="V23" s="427"/>
      <c r="W23" s="399">
        <f t="shared" si="17"/>
        <v>0</v>
      </c>
      <c r="X23" s="232"/>
      <c r="Y23" s="232"/>
      <c r="Z23" s="232"/>
      <c r="AA23" s="289">
        <f t="shared" si="10"/>
      </c>
      <c r="AB23" s="289">
        <f t="shared" si="18"/>
      </c>
      <c r="AC23" s="289">
        <f t="shared" si="19"/>
      </c>
      <c r="AD23" s="289">
        <f t="shared" si="20"/>
      </c>
      <c r="AE23" s="289">
        <f t="shared" si="12"/>
      </c>
      <c r="AF23" s="289">
        <f t="shared" si="21"/>
      </c>
      <c r="AG23" s="289">
        <f t="shared" si="22"/>
      </c>
      <c r="AH23" s="289">
        <f t="shared" si="23"/>
      </c>
    </row>
    <row r="24" spans="2:34" ht="12.75">
      <c r="B24" s="212">
        <v>6</v>
      </c>
      <c r="C24" s="582"/>
      <c r="D24" s="213" t="s">
        <v>47</v>
      </c>
      <c r="E24" s="399">
        <f>П_стационар!E58</f>
        <v>0</v>
      </c>
      <c r="F24" s="400"/>
      <c r="G24" s="400"/>
      <c r="H24" s="399">
        <f t="shared" si="1"/>
        <v>0</v>
      </c>
      <c r="I24" s="399">
        <f>SUM('Р.II.Услуги_пожилые'!AD12:AD16)+SUM('Р.II.Услуги_пожилые'!AD19:AD24)+SUM('Р.II.Услуги_пожилые'!AD29:AD30)+'Р.II.Услуги_пожилые'!AD32+SUM('Р.II.Услуги_пожилые'!AD36:AD39)</f>
        <v>0</v>
      </c>
      <c r="J24" s="427"/>
      <c r="K24" s="427"/>
      <c r="L24" s="399">
        <f t="shared" si="15"/>
        <v>0</v>
      </c>
      <c r="M24" s="408"/>
      <c r="N24" s="232"/>
      <c r="O24" s="232"/>
      <c r="P24" s="399">
        <f>П_стационар!F58</f>
        <v>0</v>
      </c>
      <c r="Q24" s="427"/>
      <c r="R24" s="427"/>
      <c r="S24" s="399">
        <f t="shared" si="16"/>
        <v>0</v>
      </c>
      <c r="T24" s="399">
        <f>SUM('Р.II.Услуги_пожилые'!AE12:AE16)+SUM('Р.II.Услуги_пожилые'!AE19:AE24)+SUM('Р.II.Услуги_пожилые'!AE29:AE30)+'Р.II.Услуги_пожилые'!AE32+SUM('Р.II.Услуги_пожилые'!AE36:AE39)</f>
        <v>0</v>
      </c>
      <c r="U24" s="427"/>
      <c r="V24" s="427"/>
      <c r="W24" s="399">
        <f t="shared" si="17"/>
        <v>0</v>
      </c>
      <c r="X24" s="232"/>
      <c r="Y24" s="232"/>
      <c r="Z24" s="232"/>
      <c r="AA24" s="289">
        <f t="shared" si="10"/>
      </c>
      <c r="AB24" s="289">
        <f t="shared" si="18"/>
      </c>
      <c r="AC24" s="289">
        <f t="shared" si="19"/>
      </c>
      <c r="AD24" s="289">
        <f t="shared" si="20"/>
      </c>
      <c r="AE24" s="289">
        <f t="shared" si="12"/>
      </c>
      <c r="AF24" s="289">
        <f t="shared" si="21"/>
      </c>
      <c r="AG24" s="289">
        <f t="shared" si="22"/>
      </c>
      <c r="AH24" s="289">
        <f t="shared" si="23"/>
      </c>
    </row>
    <row r="25" spans="2:34" ht="27.75" customHeight="1">
      <c r="B25" s="212">
        <v>7</v>
      </c>
      <c r="C25" s="582"/>
      <c r="D25" s="213" t="s">
        <v>46</v>
      </c>
      <c r="E25" s="399">
        <f>П_стационар!E66</f>
        <v>0</v>
      </c>
      <c r="F25" s="400"/>
      <c r="G25" s="400"/>
      <c r="H25" s="399">
        <f t="shared" si="1"/>
        <v>0</v>
      </c>
      <c r="I25" s="399">
        <f>SUM('Р.II.Услуги_пожилые'!AH12:AH16)+SUM('Р.II.Услуги_пожилые'!AH19:AH24)+SUM('Р.II.Услуги_пожилые'!AH29:AH30)+'Р.II.Услуги_пожилые'!AH32+SUM('Р.II.Услуги_пожилые'!AH36:AH39)</f>
        <v>0</v>
      </c>
      <c r="J25" s="427"/>
      <c r="K25" s="427"/>
      <c r="L25" s="399">
        <f t="shared" si="15"/>
        <v>0</v>
      </c>
      <c r="M25" s="408"/>
      <c r="N25" s="232"/>
      <c r="O25" s="232"/>
      <c r="P25" s="399">
        <f>П_стационар!F66</f>
        <v>0</v>
      </c>
      <c r="Q25" s="427"/>
      <c r="R25" s="427"/>
      <c r="S25" s="399">
        <f t="shared" si="16"/>
        <v>0</v>
      </c>
      <c r="T25" s="399">
        <f>SUM('Р.II.Услуги_пожилые'!AI12:AI16)+SUM('Р.II.Услуги_пожилые'!AI19:AI24)+SUM('Р.II.Услуги_пожилые'!AI29:AI30)+'Р.II.Услуги_пожилые'!AI32+SUM('Р.II.Услуги_пожилые'!AI36:AI39)</f>
        <v>0</v>
      </c>
      <c r="U25" s="427"/>
      <c r="V25" s="427"/>
      <c r="W25" s="399">
        <f t="shared" si="17"/>
        <v>0</v>
      </c>
      <c r="X25" s="232"/>
      <c r="Y25" s="232"/>
      <c r="Z25" s="232"/>
      <c r="AA25" s="289">
        <f t="shared" si="10"/>
      </c>
      <c r="AB25" s="289">
        <f t="shared" si="18"/>
      </c>
      <c r="AC25" s="289">
        <f t="shared" si="19"/>
      </c>
      <c r="AD25" s="289">
        <f t="shared" si="20"/>
      </c>
      <c r="AE25" s="289">
        <f t="shared" si="12"/>
      </c>
      <c r="AF25" s="289">
        <f t="shared" si="21"/>
      </c>
      <c r="AG25" s="289">
        <f t="shared" si="22"/>
      </c>
      <c r="AH25" s="289">
        <f t="shared" si="23"/>
      </c>
    </row>
    <row r="26" spans="2:34" ht="12.75">
      <c r="B26" s="212"/>
      <c r="C26" s="212"/>
      <c r="D26" s="215" t="s">
        <v>8</v>
      </c>
      <c r="E26" s="399">
        <f>П_стационар!E67</f>
        <v>0</v>
      </c>
      <c r="F26" s="400"/>
      <c r="G26" s="400"/>
      <c r="H26" s="399">
        <f t="shared" si="1"/>
        <v>0</v>
      </c>
      <c r="I26" s="399">
        <f>SUM(I19:I25)</f>
        <v>0</v>
      </c>
      <c r="J26" s="399">
        <f>SUM(J19:J25)</f>
        <v>0</v>
      </c>
      <c r="K26" s="399">
        <f>SUM(K19:K25)</f>
        <v>0</v>
      </c>
      <c r="L26" s="399">
        <f>SUM(L19:L25)</f>
        <v>0</v>
      </c>
      <c r="M26" s="409"/>
      <c r="N26" s="410"/>
      <c r="O26" s="405">
        <f>M26-N26</f>
        <v>0</v>
      </c>
      <c r="P26" s="399">
        <f>П_стационар!F67</f>
        <v>0</v>
      </c>
      <c r="Q26" s="427"/>
      <c r="R26" s="427"/>
      <c r="S26" s="399">
        <f>P26-Q26-R26</f>
        <v>0</v>
      </c>
      <c r="T26" s="399">
        <f>SUM(T19:T25)</f>
        <v>0</v>
      </c>
      <c r="U26" s="399">
        <f>SUM(U19:U25)</f>
        <v>0</v>
      </c>
      <c r="V26" s="399">
        <f>SUM(V19:V25)</f>
        <v>0</v>
      </c>
      <c r="W26" s="399">
        <f>SUM(W19:W25)</f>
        <v>0</v>
      </c>
      <c r="X26" s="427"/>
      <c r="Y26" s="427"/>
      <c r="Z26" s="405">
        <f>X26-Y26</f>
        <v>0</v>
      </c>
      <c r="AA26" s="289">
        <f t="shared" si="10"/>
      </c>
      <c r="AB26" s="289">
        <f t="shared" si="11"/>
      </c>
      <c r="AC26" s="289">
        <f t="shared" si="19"/>
      </c>
      <c r="AD26" s="289">
        <f>IF(G26&gt;0,IF(AND(K26&gt;G26,O26&gt;0),"","не верно"),"")</f>
      </c>
      <c r="AE26" s="289">
        <f t="shared" si="12"/>
      </c>
      <c r="AF26" s="289">
        <f t="shared" si="13"/>
      </c>
      <c r="AG26" s="289">
        <f>IF(Q26&gt;0,IF(AND(U26&gt;=Q26,Y26&gt;0),"","не верно"),"")</f>
      </c>
      <c r="AH26" s="289">
        <f>IF(R26&gt;0,IF(AND(V26&gt;R26,Z26&gt;0),"","не верно"),"")</f>
      </c>
    </row>
    <row r="27" spans="2:34" ht="12.75">
      <c r="B27" s="230"/>
      <c r="C27" s="230"/>
      <c r="D27" s="232"/>
      <c r="E27" s="406"/>
      <c r="F27" s="406"/>
      <c r="G27" s="406"/>
      <c r="H27" s="232"/>
      <c r="I27" s="406"/>
      <c r="J27" s="232"/>
      <c r="K27" s="232"/>
      <c r="L27" s="232"/>
      <c r="M27" s="411"/>
      <c r="N27" s="411"/>
      <c r="O27" s="407"/>
      <c r="P27" s="406"/>
      <c r="Q27" s="406"/>
      <c r="R27" s="406"/>
      <c r="S27" s="406"/>
      <c r="T27" s="406"/>
      <c r="U27" s="406"/>
      <c r="V27" s="406"/>
      <c r="W27" s="406"/>
      <c r="X27" s="232"/>
      <c r="Y27" s="232"/>
      <c r="Z27" s="232"/>
      <c r="AA27" s="395"/>
      <c r="AB27" s="395"/>
      <c r="AC27" s="395"/>
      <c r="AD27" s="395"/>
      <c r="AE27" s="395"/>
      <c r="AF27" s="395"/>
      <c r="AG27" s="395"/>
      <c r="AH27" s="395"/>
    </row>
    <row r="28" spans="2:34" ht="12.75">
      <c r="B28" s="212">
        <v>1</v>
      </c>
      <c r="C28" s="598" t="s">
        <v>252</v>
      </c>
      <c r="D28" s="213" t="s">
        <v>49</v>
      </c>
      <c r="E28" s="399">
        <f>Стационар!E24</f>
        <v>192</v>
      </c>
      <c r="F28" s="400">
        <v>192</v>
      </c>
      <c r="G28" s="400"/>
      <c r="H28" s="399">
        <f t="shared" si="1"/>
        <v>0</v>
      </c>
      <c r="I28" s="399">
        <f>'Р.II.Услуги_пожилые'!J17+'Р.II.Услуги_пожилые'!J18+'Р.II.Услуги_пожилые'!J25+'Р.II.Услуги_пожилые'!J26+'Р.II.Услуги_пожилые'!J28+'Р.II.Услуги_пожилые'!J31+'Р.II.Услуги_пожилые'!J33+'Р.II.Услуги_пожилые'!J34+'Р.II.Услуги_пожилые'!J35</f>
        <v>217584</v>
      </c>
      <c r="J28" s="427">
        <v>217584</v>
      </c>
      <c r="K28" s="427"/>
      <c r="L28" s="399">
        <f aca="true" t="shared" si="24" ref="L28:L34">I28-J28-K28</f>
        <v>0</v>
      </c>
      <c r="M28" s="232"/>
      <c r="N28" s="232"/>
      <c r="O28" s="232"/>
      <c r="P28" s="399">
        <f>Стационар!F24</f>
        <v>188</v>
      </c>
      <c r="Q28" s="427">
        <v>188</v>
      </c>
      <c r="R28" s="401"/>
      <c r="S28" s="399">
        <f>P28-Q28-R28</f>
        <v>0</v>
      </c>
      <c r="T28" s="399">
        <f>'Р.II.Услуги_пожилые'!K17+'Р.II.Услуги_пожилые'!K18+'Р.II.Услуги_пожилые'!K31+'Р.II.Услуги_пожилые'!K33+'Р.II.Услуги_пожилые'!K34</f>
        <v>213051</v>
      </c>
      <c r="U28" s="427">
        <v>213051</v>
      </c>
      <c r="V28" s="427"/>
      <c r="W28" s="399">
        <f aca="true" t="shared" si="25" ref="W28:W34">T28-U28-V28</f>
        <v>0</v>
      </c>
      <c r="X28" s="232"/>
      <c r="Y28" s="232"/>
      <c r="Z28" s="232"/>
      <c r="AA28" s="289">
        <f t="shared" si="10"/>
      </c>
      <c r="AB28" s="289">
        <f t="shared" si="11"/>
      </c>
      <c r="AC28" s="289">
        <f>IF(F28&gt;0,IF(J28&gt;=F28,"","не верно"),"")</f>
      </c>
      <c r="AD28" s="289">
        <f>IF(G28&gt;0,IF(K28&gt;G28,"","не верно"),"")</f>
      </c>
      <c r="AE28" s="289">
        <f t="shared" si="12"/>
      </c>
      <c r="AF28" s="289">
        <f t="shared" si="13"/>
      </c>
      <c r="AG28" s="289">
        <f>IF(Q28&gt;0,IF(U28&gt;=Q28,"","не верно"),"")</f>
      </c>
      <c r="AH28" s="289">
        <f>IF(R28&gt;0,IF(V28&gt;R28,"","не верно"),"")</f>
      </c>
    </row>
    <row r="29" spans="2:34" ht="12.75">
      <c r="B29" s="212">
        <v>2</v>
      </c>
      <c r="C29" s="598"/>
      <c r="D29" s="213" t="s">
        <v>43</v>
      </c>
      <c r="E29" s="399">
        <f>Стационар!E37</f>
        <v>192</v>
      </c>
      <c r="F29" s="400">
        <v>192</v>
      </c>
      <c r="G29" s="400"/>
      <c r="H29" s="399">
        <f t="shared" si="1"/>
        <v>0</v>
      </c>
      <c r="I29" s="399">
        <f>'Р.II.Услуги_пожилые'!N17+'Р.II.Услуги_пожилые'!N18+'Р.II.Услуги_пожилые'!N25+'Р.II.Услуги_пожилые'!N26+'Р.II.Услуги_пожилые'!N28+'Р.II.Услуги_пожилые'!N31+'Р.II.Услуги_пожилые'!N33+'Р.II.Услуги_пожилые'!N34+'Р.II.Услуги_пожилые'!N35</f>
        <v>136158</v>
      </c>
      <c r="J29" s="427">
        <v>136158</v>
      </c>
      <c r="K29" s="427"/>
      <c r="L29" s="399">
        <f t="shared" si="24"/>
        <v>0</v>
      </c>
      <c r="M29" s="232"/>
      <c r="N29" s="232"/>
      <c r="O29" s="232"/>
      <c r="P29" s="399">
        <f>Стационар!F37</f>
        <v>188</v>
      </c>
      <c r="Q29" s="427">
        <v>188</v>
      </c>
      <c r="R29" s="401"/>
      <c r="S29" s="399">
        <f aca="true" t="shared" si="26" ref="S29:S35">P29-Q29-R29</f>
        <v>0</v>
      </c>
      <c r="T29" s="399">
        <f>'Р.II.Услуги_пожилые'!O17+'Р.II.Услуги_пожилые'!O18+'Р.II.Услуги_пожилые'!O31+'Р.II.Услуги_пожилые'!O33+'Р.II.Услуги_пожилые'!O34</f>
        <v>133320</v>
      </c>
      <c r="U29" s="427">
        <v>133320</v>
      </c>
      <c r="V29" s="427"/>
      <c r="W29" s="399">
        <f t="shared" si="25"/>
        <v>0</v>
      </c>
      <c r="X29" s="232"/>
      <c r="Y29" s="232"/>
      <c r="Z29" s="232"/>
      <c r="AA29" s="289">
        <f t="shared" si="10"/>
      </c>
      <c r="AB29" s="289">
        <f t="shared" si="11"/>
      </c>
      <c r="AC29" s="289">
        <f aca="true" t="shared" si="27" ref="AC29:AC34">IF(F29&gt;0,IF(J29&gt;=F29,"","не верно"),"")</f>
      </c>
      <c r="AD29" s="289">
        <f aca="true" t="shared" si="28" ref="AD29:AD34">IF(G29&gt;0,IF(K29&gt;G29,"","не верно"),"")</f>
      </c>
      <c r="AE29" s="289">
        <f t="shared" si="12"/>
      </c>
      <c r="AF29" s="289">
        <f t="shared" si="13"/>
      </c>
      <c r="AG29" s="289">
        <f aca="true" t="shared" si="29" ref="AG29:AG34">IF(Q29&gt;0,IF(U29&gt;=Q29,"","не верно"),"")</f>
      </c>
      <c r="AH29" s="289">
        <f aca="true" t="shared" si="30" ref="AH29:AH34">IF(R29&gt;0,IF(V29&gt;R29,"","не верно"),"")</f>
      </c>
    </row>
    <row r="30" spans="2:34" ht="12.75">
      <c r="B30" s="212">
        <v>3</v>
      </c>
      <c r="C30" s="598"/>
      <c r="D30" s="213" t="s">
        <v>44</v>
      </c>
      <c r="E30" s="399">
        <f>Стационар!E43</f>
        <v>192</v>
      </c>
      <c r="F30" s="400">
        <v>192</v>
      </c>
      <c r="G30" s="400"/>
      <c r="H30" s="399">
        <f t="shared" si="1"/>
        <v>0</v>
      </c>
      <c r="I30" s="399">
        <f>'Р.II.Услуги_пожилые'!Z17+'Р.II.Услуги_пожилые'!Z18+'Р.II.Услуги_пожилые'!Z25+'Р.II.Услуги_пожилые'!Z26+'Р.II.Услуги_пожилые'!Z28+'Р.II.Услуги_пожилые'!Z31+'Р.II.Услуги_пожилые'!Z33+'Р.II.Услуги_пожилые'!Z34+'Р.II.Услуги_пожилые'!Z35</f>
        <v>96866</v>
      </c>
      <c r="J30" s="427">
        <v>96866</v>
      </c>
      <c r="K30" s="427"/>
      <c r="L30" s="399">
        <f t="shared" si="24"/>
        <v>0</v>
      </c>
      <c r="M30" s="232"/>
      <c r="N30" s="232"/>
      <c r="O30" s="232"/>
      <c r="P30" s="399">
        <f>Стационар!F43</f>
        <v>188</v>
      </c>
      <c r="Q30" s="427">
        <v>188</v>
      </c>
      <c r="R30" s="401"/>
      <c r="S30" s="399">
        <f t="shared" si="26"/>
        <v>0</v>
      </c>
      <c r="T30" s="399">
        <f>'Р.II.Услуги_пожилые'!AA17+'Р.II.Услуги_пожилые'!AA18+'Р.II.Услуги_пожилые'!AA31+'Р.II.Услуги_пожилые'!AA33+'Р.II.Услуги_пожилые'!AA34</f>
        <v>94847</v>
      </c>
      <c r="U30" s="427">
        <v>94847</v>
      </c>
      <c r="V30" s="427"/>
      <c r="W30" s="399">
        <f t="shared" si="25"/>
        <v>0</v>
      </c>
      <c r="X30" s="232"/>
      <c r="Y30" s="232"/>
      <c r="Z30" s="232"/>
      <c r="AA30" s="289">
        <f t="shared" si="10"/>
      </c>
      <c r="AB30" s="289">
        <f t="shared" si="11"/>
      </c>
      <c r="AC30" s="289">
        <f t="shared" si="27"/>
      </c>
      <c r="AD30" s="289">
        <f t="shared" si="28"/>
      </c>
      <c r="AE30" s="289">
        <f t="shared" si="12"/>
      </c>
      <c r="AF30" s="289">
        <f t="shared" si="13"/>
      </c>
      <c r="AG30" s="289">
        <f t="shared" si="29"/>
      </c>
      <c r="AH30" s="289">
        <f t="shared" si="30"/>
      </c>
    </row>
    <row r="31" spans="2:34" ht="12.75">
      <c r="B31" s="212">
        <v>4</v>
      </c>
      <c r="C31" s="598"/>
      <c r="D31" s="213" t="s">
        <v>45</v>
      </c>
      <c r="E31" s="399">
        <f>Стационар!E49</f>
        <v>76</v>
      </c>
      <c r="F31" s="400">
        <v>76</v>
      </c>
      <c r="G31" s="400"/>
      <c r="H31" s="399">
        <f t="shared" si="1"/>
        <v>0</v>
      </c>
      <c r="I31" s="399">
        <f>'Р.II.Услуги_пожилые'!R17+'Р.II.Услуги_пожилые'!R18+'Р.II.Услуги_пожилые'!R25+'Р.II.Услуги_пожилые'!R26+'Р.II.Услуги_пожилые'!R28+'Р.II.Услуги_пожилые'!R31+'Р.II.Услуги_пожилые'!R33+'Р.II.Услуги_пожилые'!R34+'Р.II.Услуги_пожилые'!R35</f>
        <v>640</v>
      </c>
      <c r="J31" s="427">
        <v>640</v>
      </c>
      <c r="K31" s="427"/>
      <c r="L31" s="399">
        <f t="shared" si="24"/>
        <v>0</v>
      </c>
      <c r="M31" s="232"/>
      <c r="N31" s="232"/>
      <c r="O31" s="232"/>
      <c r="P31" s="399">
        <f>Стационар!F49</f>
        <v>75</v>
      </c>
      <c r="Q31" s="427">
        <v>75</v>
      </c>
      <c r="R31" s="401"/>
      <c r="S31" s="399">
        <f t="shared" si="26"/>
        <v>0</v>
      </c>
      <c r="T31" s="399">
        <f>'Р.II.Услуги_пожилые'!S17+'Р.II.Услуги_пожилые'!S18+'Р.II.Услуги_пожилые'!S31+'Р.II.Услуги_пожилые'!S33+'Р.II.Услуги_пожилые'!S34</f>
        <v>632</v>
      </c>
      <c r="U31" s="427">
        <v>632</v>
      </c>
      <c r="V31" s="427"/>
      <c r="W31" s="399">
        <f t="shared" si="25"/>
        <v>0</v>
      </c>
      <c r="X31" s="232"/>
      <c r="Y31" s="232"/>
      <c r="Z31" s="232"/>
      <c r="AA31" s="289">
        <f t="shared" si="10"/>
      </c>
      <c r="AB31" s="289">
        <f t="shared" si="11"/>
      </c>
      <c r="AC31" s="289">
        <f t="shared" si="27"/>
      </c>
      <c r="AD31" s="289">
        <f t="shared" si="28"/>
      </c>
      <c r="AE31" s="289">
        <f t="shared" si="12"/>
      </c>
      <c r="AF31" s="289">
        <f t="shared" si="13"/>
      </c>
      <c r="AG31" s="289">
        <f t="shared" si="29"/>
      </c>
      <c r="AH31" s="289">
        <f t="shared" si="30"/>
      </c>
    </row>
    <row r="32" spans="2:34" ht="12.75">
      <c r="B32" s="212">
        <v>5</v>
      </c>
      <c r="C32" s="598"/>
      <c r="D32" s="213" t="s">
        <v>48</v>
      </c>
      <c r="E32" s="399">
        <f>Стационар!E53</f>
        <v>20</v>
      </c>
      <c r="F32" s="400">
        <v>20</v>
      </c>
      <c r="G32" s="400"/>
      <c r="H32" s="399">
        <f t="shared" si="1"/>
        <v>0</v>
      </c>
      <c r="I32" s="399">
        <f>'Р.II.Услуги_пожилые'!V17+'Р.II.Услуги_пожилые'!V18+'Р.II.Услуги_пожилые'!V25+'Р.II.Услуги_пожилые'!V26+'Р.II.Услуги_пожилые'!V28+'Р.II.Услуги_пожилые'!V31+'Р.II.Услуги_пожилые'!V33+'Р.II.Услуги_пожилые'!V34+'Р.II.Услуги_пожилые'!V35</f>
        <v>825</v>
      </c>
      <c r="J32" s="427">
        <v>825</v>
      </c>
      <c r="K32" s="427"/>
      <c r="L32" s="399">
        <f t="shared" si="24"/>
        <v>0</v>
      </c>
      <c r="M32" s="232"/>
      <c r="N32" s="232"/>
      <c r="O32" s="232"/>
      <c r="P32" s="399">
        <f>Стационар!F53</f>
        <v>20</v>
      </c>
      <c r="Q32" s="427">
        <v>20</v>
      </c>
      <c r="R32" s="401"/>
      <c r="S32" s="399">
        <f t="shared" si="26"/>
        <v>0</v>
      </c>
      <c r="T32" s="399">
        <f>'Р.II.Услуги_пожилые'!W17+'Р.II.Услуги_пожилые'!W18+'Р.II.Услуги_пожилые'!W31+'Р.II.Услуги_пожилые'!W33+'Р.II.Услуги_пожилые'!W34</f>
        <v>825</v>
      </c>
      <c r="U32" s="427">
        <v>825</v>
      </c>
      <c r="V32" s="427"/>
      <c r="W32" s="399">
        <f t="shared" si="25"/>
        <v>0</v>
      </c>
      <c r="X32" s="232"/>
      <c r="Y32" s="232"/>
      <c r="Z32" s="232"/>
      <c r="AA32" s="289">
        <f t="shared" si="10"/>
      </c>
      <c r="AB32" s="289">
        <f t="shared" si="11"/>
      </c>
      <c r="AC32" s="289">
        <f t="shared" si="27"/>
      </c>
      <c r="AD32" s="289">
        <f t="shared" si="28"/>
      </c>
      <c r="AE32" s="289">
        <f t="shared" si="12"/>
      </c>
      <c r="AF32" s="289">
        <f t="shared" si="13"/>
      </c>
      <c r="AG32" s="289">
        <f t="shared" si="29"/>
      </c>
      <c r="AH32" s="289">
        <f t="shared" si="30"/>
      </c>
    </row>
    <row r="33" spans="2:34" ht="12.75">
      <c r="B33" s="212">
        <v>6</v>
      </c>
      <c r="C33" s="598"/>
      <c r="D33" s="213" t="s">
        <v>47</v>
      </c>
      <c r="E33" s="399">
        <f>Стационар!E58</f>
        <v>37</v>
      </c>
      <c r="F33" s="400">
        <v>37</v>
      </c>
      <c r="G33" s="400"/>
      <c r="H33" s="399">
        <f t="shared" si="1"/>
        <v>0</v>
      </c>
      <c r="I33" s="399">
        <f>'Р.II.Услуги_пожилые'!AD17+'Р.II.Услуги_пожилые'!AD18+'Р.II.Услуги_пожилые'!AD25+'Р.II.Услуги_пожилые'!AD26+'Р.II.Услуги_пожилые'!AD28+'Р.II.Услуги_пожилые'!AD31+'Р.II.Услуги_пожилые'!AD33+'Р.II.Услуги_пожилые'!AD34+'Р.II.Услуги_пожилые'!AD35</f>
        <v>50</v>
      </c>
      <c r="J33" s="427">
        <v>50</v>
      </c>
      <c r="K33" s="427"/>
      <c r="L33" s="399">
        <f t="shared" si="24"/>
        <v>0</v>
      </c>
      <c r="M33" s="232"/>
      <c r="N33" s="232"/>
      <c r="O33" s="232"/>
      <c r="P33" s="399">
        <f>Стационар!F58</f>
        <v>37</v>
      </c>
      <c r="Q33" s="427">
        <v>37</v>
      </c>
      <c r="R33" s="401"/>
      <c r="S33" s="399">
        <f t="shared" si="26"/>
        <v>0</v>
      </c>
      <c r="T33" s="399">
        <f>'Р.II.Услуги_пожилые'!AE17+'Р.II.Услуги_пожилые'!AE18+'Р.II.Услуги_пожилые'!AE31+'Р.II.Услуги_пожилые'!AE33+'Р.II.Услуги_пожилые'!AE34</f>
        <v>50</v>
      </c>
      <c r="U33" s="427">
        <v>50</v>
      </c>
      <c r="V33" s="427"/>
      <c r="W33" s="399">
        <f t="shared" si="25"/>
        <v>0</v>
      </c>
      <c r="X33" s="232"/>
      <c r="Y33" s="232"/>
      <c r="Z33" s="232"/>
      <c r="AA33" s="289">
        <f t="shared" si="10"/>
      </c>
      <c r="AB33" s="289">
        <f t="shared" si="11"/>
      </c>
      <c r="AC33" s="289">
        <f t="shared" si="27"/>
      </c>
      <c r="AD33" s="289">
        <f t="shared" si="28"/>
      </c>
      <c r="AE33" s="289">
        <f t="shared" si="12"/>
      </c>
      <c r="AF33" s="289">
        <f t="shared" si="13"/>
      </c>
      <c r="AG33" s="289">
        <f t="shared" si="29"/>
      </c>
      <c r="AH33" s="289">
        <f t="shared" si="30"/>
      </c>
    </row>
    <row r="34" spans="2:34" ht="25.5" customHeight="1">
      <c r="B34" s="212">
        <v>7</v>
      </c>
      <c r="C34" s="598"/>
      <c r="D34" s="213" t="s">
        <v>46</v>
      </c>
      <c r="E34" s="399">
        <f>Стационар!E67</f>
        <v>188</v>
      </c>
      <c r="F34" s="400">
        <v>188</v>
      </c>
      <c r="G34" s="400"/>
      <c r="H34" s="399">
        <f t="shared" si="1"/>
        <v>0</v>
      </c>
      <c r="I34" s="399">
        <f>'Р.II.Услуги_пожилые'!AH17+'Р.II.Услуги_пожилые'!AH18+'Р.II.Услуги_пожилые'!AH25+'Р.II.Услуги_пожилые'!AH26+'Р.II.Услуги_пожилые'!AH28+'Р.II.Услуги_пожилые'!AH31+'Р.II.Услуги_пожилые'!AH33+'Р.II.Услуги_пожилые'!AH34+'Р.II.Услуги_пожилые'!AH35</f>
        <v>26085</v>
      </c>
      <c r="J34" s="427">
        <v>26085</v>
      </c>
      <c r="K34" s="427"/>
      <c r="L34" s="399">
        <f t="shared" si="24"/>
        <v>0</v>
      </c>
      <c r="M34" s="232"/>
      <c r="N34" s="232"/>
      <c r="O34" s="232"/>
      <c r="P34" s="399">
        <f>Стационар!F67</f>
        <v>188</v>
      </c>
      <c r="Q34" s="427">
        <v>188</v>
      </c>
      <c r="R34" s="401"/>
      <c r="S34" s="399">
        <f t="shared" si="26"/>
        <v>0</v>
      </c>
      <c r="T34" s="399">
        <f>'Р.II.Услуги_пожилые'!AI17+'Р.II.Услуги_пожилые'!AI18+'Р.II.Услуги_пожилые'!AI31+'Р.II.Услуги_пожилые'!AI33+'Р.II.Услуги_пожилые'!AI34</f>
        <v>26085</v>
      </c>
      <c r="U34" s="427">
        <v>26085</v>
      </c>
      <c r="V34" s="427"/>
      <c r="W34" s="399">
        <f t="shared" si="25"/>
        <v>0</v>
      </c>
      <c r="X34" s="232"/>
      <c r="Y34" s="232"/>
      <c r="Z34" s="232"/>
      <c r="AA34" s="289">
        <f t="shared" si="10"/>
      </c>
      <c r="AB34" s="289">
        <f t="shared" si="11"/>
      </c>
      <c r="AC34" s="289">
        <f t="shared" si="27"/>
      </c>
      <c r="AD34" s="289">
        <f t="shared" si="28"/>
      </c>
      <c r="AE34" s="289">
        <f t="shared" si="12"/>
      </c>
      <c r="AF34" s="289">
        <f t="shared" si="13"/>
      </c>
      <c r="AG34" s="289">
        <f t="shared" si="29"/>
      </c>
      <c r="AH34" s="289">
        <f t="shared" si="30"/>
      </c>
    </row>
    <row r="35" spans="2:34" ht="12.75">
      <c r="B35" s="212"/>
      <c r="C35" s="212"/>
      <c r="D35" s="214" t="s">
        <v>8</v>
      </c>
      <c r="E35" s="399">
        <f>Стационар!E68</f>
        <v>192</v>
      </c>
      <c r="F35" s="400">
        <v>192</v>
      </c>
      <c r="G35" s="400"/>
      <c r="H35" s="399">
        <f t="shared" si="1"/>
        <v>0</v>
      </c>
      <c r="I35" s="399">
        <f>SUM(I28:I34)</f>
        <v>478208</v>
      </c>
      <c r="J35" s="399">
        <f>SUM(J28:J34)</f>
        <v>478208</v>
      </c>
      <c r="K35" s="399">
        <f>SUM(K28:K34)</f>
        <v>0</v>
      </c>
      <c r="L35" s="399">
        <f>SUM(L28:L34)</f>
        <v>0</v>
      </c>
      <c r="M35" s="427">
        <v>13655520</v>
      </c>
      <c r="N35" s="427">
        <f>M35</f>
        <v>13655520</v>
      </c>
      <c r="O35" s="399">
        <f>M35-N35</f>
        <v>0</v>
      </c>
      <c r="P35" s="399">
        <f>Стационар!F68</f>
        <v>188</v>
      </c>
      <c r="Q35" s="427">
        <v>188</v>
      </c>
      <c r="R35" s="401"/>
      <c r="S35" s="399">
        <f t="shared" si="26"/>
        <v>0</v>
      </c>
      <c r="T35" s="399">
        <f>SUM(T28:T34)</f>
        <v>468810</v>
      </c>
      <c r="U35" s="399">
        <f>SUM(U28:U34)</f>
        <v>468810</v>
      </c>
      <c r="V35" s="399">
        <f>SUM(V28:V34)</f>
        <v>0</v>
      </c>
      <c r="W35" s="399">
        <f>SUM(W28:W34)</f>
        <v>0</v>
      </c>
      <c r="X35" s="427">
        <v>13371030</v>
      </c>
      <c r="Y35" s="427">
        <f>X35</f>
        <v>13371030</v>
      </c>
      <c r="Z35" s="405">
        <f>X35-Y35</f>
        <v>0</v>
      </c>
      <c r="AA35" s="289">
        <f t="shared" si="10"/>
      </c>
      <c r="AB35" s="289">
        <f t="shared" si="11"/>
      </c>
      <c r="AC35" s="289">
        <f>IF(F35&gt;0,IF(AND(J35&gt;=F35,N35&gt;0),"","не верно"),"")</f>
      </c>
      <c r="AD35" s="289">
        <f>IF(G35&gt;0,IF(AND(K35&gt;G35,O35&gt;0),"","не верно"),"")</f>
      </c>
      <c r="AE35" s="289">
        <f t="shared" si="12"/>
      </c>
      <c r="AF35" s="289">
        <f t="shared" si="13"/>
      </c>
      <c r="AG35" s="289">
        <f>IF(Q35&gt;0,IF(AND(U35&gt;=Q35,Y35&gt;0),"","не верно"),"")</f>
      </c>
      <c r="AH35" s="289">
        <f>IF(R35&gt;0,IF(AND(V35&gt;R35,Z35&gt;0),"","не верно"),"")</f>
      </c>
    </row>
    <row r="36" spans="2:34" ht="18.75" customHeight="1">
      <c r="B36" s="212"/>
      <c r="C36" s="212"/>
      <c r="D36" s="216" t="s">
        <v>60</v>
      </c>
      <c r="E36" s="428">
        <f>'Р.II.Услуги_пожилые'!D10</f>
        <v>0</v>
      </c>
      <c r="F36" s="429"/>
      <c r="G36" s="429"/>
      <c r="H36" s="428">
        <f t="shared" si="1"/>
        <v>0</v>
      </c>
      <c r="I36" s="428">
        <f aca="true" t="shared" si="31" ref="I36:O36">I17+I26+I35</f>
        <v>478208</v>
      </c>
      <c r="J36" s="428">
        <f t="shared" si="31"/>
        <v>478208</v>
      </c>
      <c r="K36" s="428">
        <f t="shared" si="31"/>
        <v>0</v>
      </c>
      <c r="L36" s="428">
        <f t="shared" si="31"/>
        <v>0</v>
      </c>
      <c r="M36" s="430">
        <f t="shared" si="31"/>
        <v>13655520</v>
      </c>
      <c r="N36" s="430">
        <f t="shared" si="31"/>
        <v>13655520</v>
      </c>
      <c r="O36" s="430">
        <f t="shared" si="31"/>
        <v>0</v>
      </c>
      <c r="P36" s="428">
        <f>'Р.II.Услуги_пожилые'!E10</f>
        <v>0</v>
      </c>
      <c r="Q36" s="429"/>
      <c r="R36" s="429"/>
      <c r="S36" s="428">
        <f>P36-Q36-R36</f>
        <v>0</v>
      </c>
      <c r="T36" s="428">
        <f aca="true" t="shared" si="32" ref="T36:Z36">T17+T26+T35</f>
        <v>468810</v>
      </c>
      <c r="U36" s="428">
        <f t="shared" si="32"/>
        <v>468810</v>
      </c>
      <c r="V36" s="428">
        <f t="shared" si="32"/>
        <v>0</v>
      </c>
      <c r="W36" s="428">
        <f t="shared" si="32"/>
        <v>0</v>
      </c>
      <c r="X36" s="430">
        <f t="shared" si="32"/>
        <v>13371030</v>
      </c>
      <c r="Y36" s="430">
        <f t="shared" si="32"/>
        <v>13371030</v>
      </c>
      <c r="Z36" s="430">
        <f t="shared" si="32"/>
        <v>0</v>
      </c>
      <c r="AA36" s="289">
        <f t="shared" si="10"/>
      </c>
      <c r="AB36" s="289">
        <f t="shared" si="11"/>
      </c>
      <c r="AC36" s="289">
        <f>IF(F36&gt;0,IF(AND(J36&gt;=F36,N36&gt;0),"","не верно"),"")</f>
      </c>
      <c r="AD36" s="289">
        <f>IF(G36&gt;0,IF(AND(K36&gt;G36,O36&gt;0),"","не верно"),"")</f>
      </c>
      <c r="AE36" s="289">
        <f t="shared" si="12"/>
      </c>
      <c r="AF36" s="289">
        <f t="shared" si="13"/>
      </c>
      <c r="AG36" s="289">
        <f>IF(Q36&gt;0,IF(AND(U36&gt;=Q36,Y36&gt;0),"","не верно"),"")</f>
      </c>
      <c r="AH36" s="289">
        <f>IF(R36&gt;0,IF(AND(V36&gt;R36,Z36&gt;0),"","не верно"),"")</f>
      </c>
    </row>
    <row r="37" spans="4:27" ht="12.75">
      <c r="D37" s="56"/>
      <c r="E37" s="220"/>
      <c r="F37" s="220"/>
      <c r="G37" s="220"/>
      <c r="H37" s="220"/>
      <c r="I37" s="221"/>
      <c r="J37" s="221"/>
      <c r="K37" s="221"/>
      <c r="L37" s="222"/>
      <c r="M37" s="221"/>
      <c r="N37" s="221"/>
      <c r="O37" s="221"/>
      <c r="P37" s="223"/>
      <c r="Q37" s="223"/>
      <c r="R37" s="223"/>
      <c r="S37" s="55"/>
      <c r="T37" s="53"/>
      <c r="U37" s="54"/>
      <c r="V37" s="54"/>
      <c r="W37" s="57"/>
      <c r="X37" s="221"/>
      <c r="Y37" s="221"/>
      <c r="Z37" s="221"/>
      <c r="AA37" s="52"/>
    </row>
    <row r="38" spans="2:27" ht="12.75">
      <c r="B38" s="596"/>
      <c r="C38" s="596"/>
      <c r="D38" s="596"/>
      <c r="E38" s="603" t="s">
        <v>68</v>
      </c>
      <c r="F38" s="600"/>
      <c r="G38" s="600"/>
      <c r="H38" s="600"/>
      <c r="I38" s="600"/>
      <c r="J38" s="600"/>
      <c r="K38" s="600"/>
      <c r="L38" s="600"/>
      <c r="M38" s="600"/>
      <c r="N38" s="600"/>
      <c r="O38" s="600"/>
      <c r="P38" s="223"/>
      <c r="Q38" s="223"/>
      <c r="R38" s="223"/>
      <c r="S38" s="55"/>
      <c r="T38" s="53"/>
      <c r="U38" s="54"/>
      <c r="V38" s="54"/>
      <c r="W38" s="57"/>
      <c r="X38" s="221"/>
      <c r="Y38" s="221"/>
      <c r="Z38" s="221"/>
      <c r="AA38" s="52"/>
    </row>
    <row r="39" spans="2:27" ht="15" customHeight="1">
      <c r="B39" s="596"/>
      <c r="C39" s="596"/>
      <c r="D39" s="596"/>
      <c r="E39" s="600"/>
      <c r="F39" s="600"/>
      <c r="G39" s="600"/>
      <c r="H39" s="600"/>
      <c r="I39" s="600"/>
      <c r="J39" s="600"/>
      <c r="K39" s="600"/>
      <c r="L39" s="600"/>
      <c r="M39" s="600"/>
      <c r="N39" s="600"/>
      <c r="O39" s="600"/>
      <c r="P39" s="223"/>
      <c r="Q39" s="223"/>
      <c r="R39" s="223"/>
      <c r="S39" s="55"/>
      <c r="T39" s="53"/>
      <c r="U39" s="54"/>
      <c r="V39" s="54"/>
      <c r="W39" s="57"/>
      <c r="X39" s="221"/>
      <c r="Y39" s="221"/>
      <c r="Z39" s="221"/>
      <c r="AA39" s="52"/>
    </row>
    <row r="40" spans="2:27" ht="12.75">
      <c r="B40" s="596"/>
      <c r="C40" s="596"/>
      <c r="D40" s="596"/>
      <c r="E40" s="597" t="s">
        <v>249</v>
      </c>
      <c r="F40" s="597"/>
      <c r="G40" s="597"/>
      <c r="H40" s="597"/>
      <c r="I40" s="602" t="s">
        <v>53</v>
      </c>
      <c r="J40" s="602"/>
      <c r="K40" s="602"/>
      <c r="L40" s="602"/>
      <c r="M40" s="602" t="s">
        <v>75</v>
      </c>
      <c r="N40" s="602"/>
      <c r="O40" s="602"/>
      <c r="P40" s="223"/>
      <c r="Q40" s="223"/>
      <c r="R40" s="223"/>
      <c r="S40" s="55"/>
      <c r="T40" s="53"/>
      <c r="U40" s="54"/>
      <c r="V40" s="54"/>
      <c r="W40" s="57"/>
      <c r="X40" s="221"/>
      <c r="Y40" s="221"/>
      <c r="Z40" s="221"/>
      <c r="AA40" s="52"/>
    </row>
    <row r="41" spans="2:27" ht="12.75">
      <c r="B41" s="596"/>
      <c r="C41" s="596"/>
      <c r="D41" s="596"/>
      <c r="E41" s="592" t="s">
        <v>8</v>
      </c>
      <c r="F41" s="591" t="s">
        <v>30</v>
      </c>
      <c r="G41" s="591"/>
      <c r="H41" s="591"/>
      <c r="I41" s="593" t="s">
        <v>8</v>
      </c>
      <c r="J41" s="591" t="s">
        <v>30</v>
      </c>
      <c r="K41" s="591"/>
      <c r="L41" s="591"/>
      <c r="M41" s="592" t="s">
        <v>8</v>
      </c>
      <c r="N41" s="594" t="s">
        <v>30</v>
      </c>
      <c r="O41" s="594"/>
      <c r="P41" s="289"/>
      <c r="Q41" s="289" t="s">
        <v>261</v>
      </c>
      <c r="R41" s="289"/>
      <c r="S41" s="289"/>
      <c r="T41" s="53"/>
      <c r="U41" s="54"/>
      <c r="V41" s="54"/>
      <c r="W41" s="57"/>
      <c r="X41" s="221"/>
      <c r="Y41" s="221"/>
      <c r="Z41" s="221"/>
      <c r="AA41" s="52"/>
    </row>
    <row r="42" spans="2:27" ht="51">
      <c r="B42" s="596"/>
      <c r="C42" s="596"/>
      <c r="D42" s="596"/>
      <c r="E42" s="592"/>
      <c r="F42" s="211" t="s">
        <v>255</v>
      </c>
      <c r="G42" s="211" t="s">
        <v>253</v>
      </c>
      <c r="H42" s="211" t="s">
        <v>59</v>
      </c>
      <c r="I42" s="593"/>
      <c r="J42" s="211" t="s">
        <v>255</v>
      </c>
      <c r="K42" s="211" t="s">
        <v>253</v>
      </c>
      <c r="L42" s="211" t="s">
        <v>59</v>
      </c>
      <c r="M42" s="592"/>
      <c r="N42" s="211" t="s">
        <v>255</v>
      </c>
      <c r="O42" s="211" t="s">
        <v>253</v>
      </c>
      <c r="P42" s="344" t="s">
        <v>336</v>
      </c>
      <c r="Q42" s="345" t="s">
        <v>301</v>
      </c>
      <c r="R42" s="345" t="s">
        <v>330</v>
      </c>
      <c r="S42" s="345" t="s">
        <v>302</v>
      </c>
      <c r="T42" s="53"/>
      <c r="U42" s="54"/>
      <c r="V42" s="54"/>
      <c r="W42" s="57"/>
      <c r="X42" s="221"/>
      <c r="Y42" s="221"/>
      <c r="Z42" s="221"/>
      <c r="AA42" s="52"/>
    </row>
    <row r="43" spans="2:27" ht="12.75">
      <c r="B43" s="583" t="s">
        <v>31</v>
      </c>
      <c r="C43" s="583"/>
      <c r="D43" s="583"/>
      <c r="E43" s="64">
        <v>1</v>
      </c>
      <c r="F43" s="64">
        <v>2</v>
      </c>
      <c r="G43" s="64">
        <v>3</v>
      </c>
      <c r="H43" s="64">
        <v>4</v>
      </c>
      <c r="I43" s="64">
        <v>5</v>
      </c>
      <c r="J43" s="64">
        <v>6</v>
      </c>
      <c r="K43" s="64">
        <v>7</v>
      </c>
      <c r="L43" s="64">
        <v>8</v>
      </c>
      <c r="M43" s="64">
        <v>9</v>
      </c>
      <c r="N43" s="64">
        <v>10</v>
      </c>
      <c r="O43" s="217">
        <v>11</v>
      </c>
      <c r="P43" s="395"/>
      <c r="Q43" s="395"/>
      <c r="S43" s="395"/>
      <c r="T43" s="53"/>
      <c r="U43" s="54"/>
      <c r="V43" s="54"/>
      <c r="W43" s="57"/>
      <c r="X43" s="221"/>
      <c r="Y43" s="221"/>
      <c r="Z43" s="221"/>
      <c r="AA43" s="52"/>
    </row>
    <row r="44" spans="2:27" ht="12.75">
      <c r="B44" s="212">
        <v>1</v>
      </c>
      <c r="C44" s="595" t="s">
        <v>250</v>
      </c>
      <c r="D44" s="213" t="s">
        <v>49</v>
      </c>
      <c r="E44" s="412">
        <f>Надомное!G34</f>
        <v>0</v>
      </c>
      <c r="F44" s="413"/>
      <c r="G44" s="413"/>
      <c r="H44" s="412">
        <f aca="true" t="shared" si="33" ref="H44:H51">E44-F44-G44</f>
        <v>0</v>
      </c>
      <c r="I44" s="412">
        <f>'Р.II.Услуги_ИТВ'!G11</f>
        <v>0</v>
      </c>
      <c r="J44" s="423"/>
      <c r="K44" s="423"/>
      <c r="L44" s="412">
        <f aca="true" t="shared" si="34" ref="L44:L50">I44-J44-K44</f>
        <v>0</v>
      </c>
      <c r="M44" s="414"/>
      <c r="N44" s="421"/>
      <c r="O44" s="415">
        <f aca="true" t="shared" si="35" ref="O44:O51">M44-N44</f>
        <v>0</v>
      </c>
      <c r="P44" s="289">
        <f>IF(E44=F44+G44+H44,"","не верно")</f>
      </c>
      <c r="Q44" s="289">
        <f aca="true" t="shared" si="36" ref="Q44:Q51">IF(F44&gt;0,IF(AND(J44&gt;=F44,N44&gt;0),"","не верно"),"")</f>
      </c>
      <c r="R44" s="289">
        <f>IF(I44=J44+K44+L44,"","не верно")</f>
      </c>
      <c r="S44" s="289">
        <f aca="true" t="shared" si="37" ref="S44:S51">IF(G44&gt;0,IF(AND(K44&gt;G44,O44&gt;0),"","не верно"),"")</f>
      </c>
      <c r="T44" s="53"/>
      <c r="U44" s="54"/>
      <c r="V44" s="54"/>
      <c r="W44" s="57"/>
      <c r="X44" s="221"/>
      <c r="Y44" s="221"/>
      <c r="Z44" s="221"/>
      <c r="AA44" s="52"/>
    </row>
    <row r="45" spans="2:27" ht="12.75">
      <c r="B45" s="212">
        <v>2</v>
      </c>
      <c r="C45" s="595"/>
      <c r="D45" s="213" t="s">
        <v>43</v>
      </c>
      <c r="E45" s="412">
        <f>Надомное!G46</f>
        <v>0</v>
      </c>
      <c r="F45" s="413"/>
      <c r="G45" s="413"/>
      <c r="H45" s="412">
        <f t="shared" si="33"/>
        <v>0</v>
      </c>
      <c r="I45" s="412">
        <f>'Р.II.Услуги_ИТВ'!I11</f>
        <v>0</v>
      </c>
      <c r="J45" s="423"/>
      <c r="K45" s="423"/>
      <c r="L45" s="412">
        <f t="shared" si="34"/>
        <v>0</v>
      </c>
      <c r="M45" s="414"/>
      <c r="N45" s="421"/>
      <c r="O45" s="415">
        <f t="shared" si="35"/>
        <v>0</v>
      </c>
      <c r="P45" s="289">
        <f aca="true" t="shared" si="38" ref="P45:P70">IF(E45=F45+G45+H45,"","не верно")</f>
      </c>
      <c r="Q45" s="289">
        <f t="shared" si="36"/>
      </c>
      <c r="R45" s="289">
        <f aca="true" t="shared" si="39" ref="R45:R70">IF(I45=J45+K45+L45,"","не верно")</f>
      </c>
      <c r="S45" s="289">
        <f t="shared" si="37"/>
      </c>
      <c r="T45" s="53"/>
      <c r="U45" s="54"/>
      <c r="V45" s="54"/>
      <c r="W45" s="57"/>
      <c r="X45" s="221"/>
      <c r="Y45" s="221"/>
      <c r="Z45" s="221"/>
      <c r="AA45" s="52"/>
    </row>
    <row r="46" spans="2:27" ht="12.75">
      <c r="B46" s="212">
        <v>3</v>
      </c>
      <c r="C46" s="595"/>
      <c r="D46" s="213" t="s">
        <v>44</v>
      </c>
      <c r="E46" s="412">
        <f>Надомное!G51</f>
        <v>0</v>
      </c>
      <c r="F46" s="413"/>
      <c r="G46" s="413"/>
      <c r="H46" s="412">
        <f t="shared" si="33"/>
        <v>0</v>
      </c>
      <c r="I46" s="412">
        <f>'Р.II.Услуги_ИТВ'!O11</f>
        <v>0</v>
      </c>
      <c r="J46" s="423"/>
      <c r="K46" s="423"/>
      <c r="L46" s="412">
        <f t="shared" si="34"/>
        <v>0</v>
      </c>
      <c r="M46" s="414"/>
      <c r="N46" s="421"/>
      <c r="O46" s="415">
        <f t="shared" si="35"/>
        <v>0</v>
      </c>
      <c r="P46" s="289">
        <f t="shared" si="38"/>
      </c>
      <c r="Q46" s="289">
        <f t="shared" si="36"/>
      </c>
      <c r="R46" s="289">
        <f t="shared" si="39"/>
      </c>
      <c r="S46" s="289">
        <f t="shared" si="37"/>
      </c>
      <c r="T46" s="53"/>
      <c r="U46" s="54"/>
      <c r="V46" s="54"/>
      <c r="W46" s="57"/>
      <c r="X46" s="221"/>
      <c r="Y46" s="221"/>
      <c r="Z46" s="221"/>
      <c r="AA46" s="52"/>
    </row>
    <row r="47" spans="2:27" ht="12.75">
      <c r="B47" s="212">
        <v>4</v>
      </c>
      <c r="C47" s="595"/>
      <c r="D47" s="213" t="s">
        <v>45</v>
      </c>
      <c r="E47" s="412"/>
      <c r="F47" s="413"/>
      <c r="G47" s="413"/>
      <c r="H47" s="412">
        <f t="shared" si="33"/>
        <v>0</v>
      </c>
      <c r="I47" s="412">
        <f>'Р.II.Услуги_ИТВ'!K11</f>
        <v>0</v>
      </c>
      <c r="J47" s="423"/>
      <c r="K47" s="423"/>
      <c r="L47" s="412">
        <f t="shared" si="34"/>
        <v>0</v>
      </c>
      <c r="M47" s="414"/>
      <c r="N47" s="421"/>
      <c r="O47" s="415">
        <f t="shared" si="35"/>
        <v>0</v>
      </c>
      <c r="P47" s="289">
        <f t="shared" si="38"/>
      </c>
      <c r="Q47" s="289">
        <f t="shared" si="36"/>
      </c>
      <c r="R47" s="289">
        <f t="shared" si="39"/>
      </c>
      <c r="S47" s="289">
        <f t="shared" si="37"/>
      </c>
      <c r="T47" s="53"/>
      <c r="U47" s="54"/>
      <c r="V47" s="54"/>
      <c r="W47" s="57"/>
      <c r="X47" s="221"/>
      <c r="Y47" s="221"/>
      <c r="Z47" s="221"/>
      <c r="AA47" s="52"/>
    </row>
    <row r="48" spans="2:27" ht="12.75">
      <c r="B48" s="212">
        <v>5</v>
      </c>
      <c r="C48" s="595"/>
      <c r="D48" s="213" t="s">
        <v>48</v>
      </c>
      <c r="E48" s="412"/>
      <c r="F48" s="413"/>
      <c r="G48" s="413"/>
      <c r="H48" s="412">
        <f t="shared" si="33"/>
        <v>0</v>
      </c>
      <c r="I48" s="412">
        <f>'Р.II.Услуги_ИТВ'!M11</f>
        <v>0</v>
      </c>
      <c r="J48" s="423"/>
      <c r="K48" s="423"/>
      <c r="L48" s="412">
        <f t="shared" si="34"/>
        <v>0</v>
      </c>
      <c r="M48" s="414"/>
      <c r="N48" s="421"/>
      <c r="O48" s="415">
        <f t="shared" si="35"/>
        <v>0</v>
      </c>
      <c r="P48" s="289">
        <f t="shared" si="38"/>
      </c>
      <c r="Q48" s="289">
        <f t="shared" si="36"/>
      </c>
      <c r="R48" s="289">
        <f t="shared" si="39"/>
      </c>
      <c r="S48" s="289">
        <f t="shared" si="37"/>
      </c>
      <c r="T48" s="53"/>
      <c r="U48" s="54"/>
      <c r="V48" s="54"/>
      <c r="W48" s="57"/>
      <c r="X48" s="221"/>
      <c r="Y48" s="221"/>
      <c r="Z48" s="221"/>
      <c r="AA48" s="52"/>
    </row>
    <row r="49" spans="2:27" ht="12.75">
      <c r="B49" s="212">
        <v>6</v>
      </c>
      <c r="C49" s="595"/>
      <c r="D49" s="213" t="s">
        <v>47</v>
      </c>
      <c r="E49" s="412">
        <f>Надомное!G56</f>
        <v>0</v>
      </c>
      <c r="F49" s="413"/>
      <c r="G49" s="413"/>
      <c r="H49" s="412">
        <f t="shared" si="33"/>
        <v>0</v>
      </c>
      <c r="I49" s="412">
        <f>'Р.II.Услуги_ИТВ'!Q11</f>
        <v>0</v>
      </c>
      <c r="J49" s="413"/>
      <c r="K49" s="423"/>
      <c r="L49" s="412">
        <f t="shared" si="34"/>
        <v>0</v>
      </c>
      <c r="M49" s="414"/>
      <c r="N49" s="421"/>
      <c r="O49" s="415">
        <f t="shared" si="35"/>
        <v>0</v>
      </c>
      <c r="P49" s="289">
        <f t="shared" si="38"/>
      </c>
      <c r="Q49" s="289">
        <f t="shared" si="36"/>
      </c>
      <c r="R49" s="289">
        <f t="shared" si="39"/>
      </c>
      <c r="S49" s="289">
        <f t="shared" si="37"/>
      </c>
      <c r="T49" s="53"/>
      <c r="U49" s="54"/>
      <c r="V49" s="54"/>
      <c r="W49" s="57"/>
      <c r="X49" s="221"/>
      <c r="Y49" s="221"/>
      <c r="Z49" s="221"/>
      <c r="AA49" s="52"/>
    </row>
    <row r="50" spans="2:27" ht="25.5">
      <c r="B50" s="212">
        <v>7</v>
      </c>
      <c r="C50" s="595"/>
      <c r="D50" s="213" t="s">
        <v>46</v>
      </c>
      <c r="E50" s="412">
        <f>Надомное!G61</f>
        <v>0</v>
      </c>
      <c r="F50" s="413"/>
      <c r="G50" s="413"/>
      <c r="H50" s="412">
        <f t="shared" si="33"/>
        <v>0</v>
      </c>
      <c r="I50" s="412">
        <f>'Р.II.Услуги_ИТВ'!S11</f>
        <v>0</v>
      </c>
      <c r="J50" s="423"/>
      <c r="K50" s="423"/>
      <c r="L50" s="412">
        <f t="shared" si="34"/>
        <v>0</v>
      </c>
      <c r="M50" s="414"/>
      <c r="N50" s="421"/>
      <c r="O50" s="415">
        <f t="shared" si="35"/>
        <v>0</v>
      </c>
      <c r="P50" s="289">
        <f t="shared" si="38"/>
      </c>
      <c r="Q50" s="289">
        <f t="shared" si="36"/>
      </c>
      <c r="R50" s="289">
        <f t="shared" si="39"/>
      </c>
      <c r="S50" s="289">
        <f t="shared" si="37"/>
      </c>
      <c r="T50" s="53"/>
      <c r="U50" s="54"/>
      <c r="V50" s="54"/>
      <c r="W50" s="57"/>
      <c r="X50" s="221"/>
      <c r="Y50" s="221"/>
      <c r="Z50" s="221"/>
      <c r="AA50" s="52"/>
    </row>
    <row r="51" spans="2:27" ht="12.75">
      <c r="B51" s="212"/>
      <c r="C51" s="212"/>
      <c r="D51" s="214" t="s">
        <v>8</v>
      </c>
      <c r="E51" s="412">
        <f>Надомное!G62</f>
        <v>0</v>
      </c>
      <c r="F51" s="413"/>
      <c r="G51" s="413"/>
      <c r="H51" s="412">
        <f t="shared" si="33"/>
        <v>0</v>
      </c>
      <c r="I51" s="412">
        <f aca="true" t="shared" si="40" ref="I51:N51">SUM(I44:I50)</f>
        <v>0</v>
      </c>
      <c r="J51" s="412">
        <f t="shared" si="40"/>
        <v>0</v>
      </c>
      <c r="K51" s="412">
        <f t="shared" si="40"/>
        <v>0</v>
      </c>
      <c r="L51" s="412">
        <f t="shared" si="40"/>
        <v>0</v>
      </c>
      <c r="M51" s="415">
        <f t="shared" si="40"/>
        <v>0</v>
      </c>
      <c r="N51" s="415">
        <f t="shared" si="40"/>
        <v>0</v>
      </c>
      <c r="O51" s="415">
        <f t="shared" si="35"/>
        <v>0</v>
      </c>
      <c r="P51" s="289">
        <f t="shared" si="38"/>
      </c>
      <c r="Q51" s="289">
        <f t="shared" si="36"/>
      </c>
      <c r="R51" s="289">
        <f t="shared" si="39"/>
      </c>
      <c r="S51" s="289">
        <f t="shared" si="37"/>
      </c>
      <c r="T51" s="53"/>
      <c r="U51" s="54"/>
      <c r="V51" s="54"/>
      <c r="W51" s="57"/>
      <c r="X51" s="221"/>
      <c r="Y51" s="221"/>
      <c r="Z51" s="221"/>
      <c r="AA51" s="52"/>
    </row>
    <row r="52" spans="2:27" ht="12.75">
      <c r="B52" s="230"/>
      <c r="C52" s="230"/>
      <c r="D52" s="231"/>
      <c r="E52" s="416"/>
      <c r="F52" s="416"/>
      <c r="G52" s="416"/>
      <c r="H52" s="417"/>
      <c r="I52" s="416"/>
      <c r="J52" s="417"/>
      <c r="K52" s="417"/>
      <c r="L52" s="417"/>
      <c r="M52" s="418"/>
      <c r="N52" s="418"/>
      <c r="O52" s="418"/>
      <c r="P52" s="395"/>
      <c r="Q52" s="395"/>
      <c r="R52" s="395"/>
      <c r="S52" s="395"/>
      <c r="T52" s="53"/>
      <c r="U52" s="54"/>
      <c r="V52" s="54"/>
      <c r="W52" s="57"/>
      <c r="X52" s="221"/>
      <c r="Y52" s="221"/>
      <c r="Z52" s="221"/>
      <c r="AA52" s="52"/>
    </row>
    <row r="53" spans="2:27" ht="12.75">
      <c r="B53" s="212">
        <v>1</v>
      </c>
      <c r="C53" s="582" t="s">
        <v>251</v>
      </c>
      <c r="D53" s="213" t="s">
        <v>49</v>
      </c>
      <c r="E53" s="412">
        <f>П_стационар!G22</f>
        <v>0</v>
      </c>
      <c r="F53" s="413"/>
      <c r="G53" s="413"/>
      <c r="H53" s="412">
        <f aca="true" t="shared" si="41" ref="H53:H60">E53-F53-G53</f>
        <v>0</v>
      </c>
      <c r="I53" s="399">
        <f>SUM('Р.II.Услуги_ИТВ'!G12:G16)+SUM('Р.II.Услуги_ИТВ'!G19:G24)+SUM('Р.II.Услуги_ИТВ'!G29:G30)+'Р.II.Услуги_ИТВ'!G32+SUM('Р.II.Услуги_ИТВ'!G36:G39)</f>
        <v>0</v>
      </c>
      <c r="J53" s="423"/>
      <c r="K53" s="423"/>
      <c r="L53" s="412">
        <f aca="true" t="shared" si="42" ref="L53:L59">I53-J53-K53</f>
        <v>0</v>
      </c>
      <c r="M53" s="419"/>
      <c r="N53" s="417"/>
      <c r="O53" s="417"/>
      <c r="P53" s="289">
        <f t="shared" si="38"/>
      </c>
      <c r="Q53" s="289">
        <f>IF(F53&gt;0,IF(J53&gt;=F53,"","не верно"),"")</f>
      </c>
      <c r="R53" s="289">
        <f t="shared" si="39"/>
      </c>
      <c r="S53" s="289">
        <f>IF(G53&gt;0,IF(K53&gt;G53,"","не верно"),"")</f>
      </c>
      <c r="T53" s="53"/>
      <c r="U53" s="54"/>
      <c r="V53" s="54"/>
      <c r="W53" s="57"/>
      <c r="X53" s="221"/>
      <c r="Y53" s="221"/>
      <c r="Z53" s="221"/>
      <c r="AA53" s="52"/>
    </row>
    <row r="54" spans="2:27" ht="12.75">
      <c r="B54" s="212">
        <v>2</v>
      </c>
      <c r="C54" s="582"/>
      <c r="D54" s="213" t="s">
        <v>43</v>
      </c>
      <c r="E54" s="412">
        <f>П_стационар!G33</f>
        <v>0</v>
      </c>
      <c r="F54" s="413"/>
      <c r="G54" s="413"/>
      <c r="H54" s="412">
        <f t="shared" si="41"/>
        <v>0</v>
      </c>
      <c r="I54" s="399">
        <f>SUM('Р.II.Услуги_ИТВ'!I12:I16)+SUM('Р.II.Услуги_ИТВ'!I19:I24)+SUM('Р.II.Услуги_ИТВ'!I29:I30)+'Р.II.Услуги_ИТВ'!I32+SUM('Р.II.Услуги_ИТВ'!I36:I39)</f>
        <v>0</v>
      </c>
      <c r="J54" s="423"/>
      <c r="K54" s="423"/>
      <c r="L54" s="412">
        <f t="shared" si="42"/>
        <v>0</v>
      </c>
      <c r="M54" s="419"/>
      <c r="N54" s="417"/>
      <c r="O54" s="417"/>
      <c r="P54" s="289">
        <f t="shared" si="38"/>
      </c>
      <c r="Q54" s="289">
        <f aca="true" t="shared" si="43" ref="Q54:Q59">IF(F54&gt;0,IF(J54&gt;=F54,"","не верно"),"")</f>
      </c>
      <c r="R54" s="289">
        <f t="shared" si="39"/>
      </c>
      <c r="S54" s="289">
        <f aca="true" t="shared" si="44" ref="S54:S59">IF(G54&gt;0,IF(K54&gt;G54,"","не верно"),"")</f>
      </c>
      <c r="T54" s="53"/>
      <c r="U54" s="54"/>
      <c r="V54" s="54"/>
      <c r="W54" s="57"/>
      <c r="X54" s="221"/>
      <c r="Y54" s="221"/>
      <c r="Z54" s="221"/>
      <c r="AA54" s="52"/>
    </row>
    <row r="55" spans="2:27" ht="12.75">
      <c r="B55" s="212">
        <v>3</v>
      </c>
      <c r="C55" s="582"/>
      <c r="D55" s="213" t="s">
        <v>44</v>
      </c>
      <c r="E55" s="412">
        <f>П_стационар!G40</f>
        <v>0</v>
      </c>
      <c r="F55" s="413"/>
      <c r="G55" s="413"/>
      <c r="H55" s="412">
        <f t="shared" si="41"/>
        <v>0</v>
      </c>
      <c r="I55" s="399">
        <f>SUM('Р.II.Услуги_ИТВ'!O12:O16)+SUM('Р.II.Услуги_ИТВ'!O19:O24)+SUM('Р.II.Услуги_ИТВ'!O29:O30)+'Р.II.Услуги_ИТВ'!O32+SUM('Р.II.Услуги_ИТВ'!O36:O39)</f>
        <v>0</v>
      </c>
      <c r="J55" s="423"/>
      <c r="K55" s="423"/>
      <c r="L55" s="412">
        <f t="shared" si="42"/>
        <v>0</v>
      </c>
      <c r="M55" s="419"/>
      <c r="N55" s="417"/>
      <c r="O55" s="417"/>
      <c r="P55" s="289">
        <f t="shared" si="38"/>
      </c>
      <c r="Q55" s="289">
        <f t="shared" si="43"/>
      </c>
      <c r="R55" s="289">
        <f t="shared" si="39"/>
      </c>
      <c r="S55" s="289">
        <f t="shared" si="44"/>
      </c>
      <c r="T55" s="53"/>
      <c r="U55" s="54"/>
      <c r="V55" s="54"/>
      <c r="W55" s="57"/>
      <c r="X55" s="221"/>
      <c r="Y55" s="221"/>
      <c r="Z55" s="221"/>
      <c r="AA55" s="52"/>
    </row>
    <row r="56" spans="2:27" ht="12.75">
      <c r="B56" s="212">
        <v>4</v>
      </c>
      <c r="C56" s="582"/>
      <c r="D56" s="213" t="s">
        <v>45</v>
      </c>
      <c r="E56" s="412">
        <f>П_стационар!G47</f>
        <v>0</v>
      </c>
      <c r="F56" s="413"/>
      <c r="G56" s="413"/>
      <c r="H56" s="412">
        <f t="shared" si="41"/>
        <v>0</v>
      </c>
      <c r="I56" s="399">
        <f>SUM('Р.II.Услуги_ИТВ'!K12:K16)+SUM('Р.II.Услуги_ИТВ'!K19:K24)+SUM('Р.II.Услуги_ИТВ'!K29:K30)+'Р.II.Услуги_ИТВ'!K32+SUM('Р.II.Услуги_ИТВ'!K36:K39)</f>
        <v>0</v>
      </c>
      <c r="J56" s="423"/>
      <c r="K56" s="423"/>
      <c r="L56" s="412">
        <f t="shared" si="42"/>
        <v>0</v>
      </c>
      <c r="M56" s="419"/>
      <c r="N56" s="417"/>
      <c r="O56" s="417"/>
      <c r="P56" s="289">
        <f t="shared" si="38"/>
      </c>
      <c r="Q56" s="289">
        <f t="shared" si="43"/>
      </c>
      <c r="R56" s="289">
        <f t="shared" si="39"/>
      </c>
      <c r="S56" s="289">
        <f t="shared" si="44"/>
      </c>
      <c r="T56" s="53"/>
      <c r="U56" s="54"/>
      <c r="V56" s="54"/>
      <c r="W56" s="57"/>
      <c r="X56" s="221"/>
      <c r="Y56" s="221"/>
      <c r="Z56" s="221"/>
      <c r="AA56" s="52"/>
    </row>
    <row r="57" spans="2:27" ht="12.75">
      <c r="B57" s="212">
        <v>5</v>
      </c>
      <c r="C57" s="582"/>
      <c r="D57" s="213" t="s">
        <v>48</v>
      </c>
      <c r="E57" s="412">
        <f>П_стационар!G52</f>
        <v>0</v>
      </c>
      <c r="F57" s="413"/>
      <c r="G57" s="413"/>
      <c r="H57" s="412">
        <f t="shared" si="41"/>
        <v>0</v>
      </c>
      <c r="I57" s="399">
        <f>SUM('Р.II.Услуги_ИТВ'!M12:M16)+SUM('Р.II.Услуги_ИТВ'!M19:M24)+SUM('Р.II.Услуги_ИТВ'!M29:M30)+'Р.II.Услуги_ИТВ'!M32+SUM('Р.II.Услуги_ИТВ'!M36:M39)</f>
        <v>0</v>
      </c>
      <c r="J57" s="423"/>
      <c r="K57" s="423"/>
      <c r="L57" s="412">
        <f t="shared" si="42"/>
        <v>0</v>
      </c>
      <c r="M57" s="419"/>
      <c r="N57" s="417"/>
      <c r="O57" s="417"/>
      <c r="P57" s="289">
        <f t="shared" si="38"/>
      </c>
      <c r="Q57" s="289">
        <f t="shared" si="43"/>
      </c>
      <c r="R57" s="289">
        <f t="shared" si="39"/>
      </c>
      <c r="S57" s="289">
        <f t="shared" si="44"/>
      </c>
      <c r="T57" s="53"/>
      <c r="U57" s="54"/>
      <c r="V57" s="54"/>
      <c r="W57" s="57"/>
      <c r="X57" s="221"/>
      <c r="Y57" s="221"/>
      <c r="Z57" s="221"/>
      <c r="AA57" s="52"/>
    </row>
    <row r="58" spans="2:27" ht="12.75">
      <c r="B58" s="212">
        <v>6</v>
      </c>
      <c r="C58" s="582"/>
      <c r="D58" s="213" t="s">
        <v>47</v>
      </c>
      <c r="E58" s="412">
        <f>П_стационар!G58</f>
        <v>0</v>
      </c>
      <c r="F58" s="413"/>
      <c r="G58" s="413"/>
      <c r="H58" s="412">
        <f t="shared" si="41"/>
        <v>0</v>
      </c>
      <c r="I58" s="399">
        <f>SUM('Р.II.Услуги_ИТВ'!Q12:Q16)+SUM('Р.II.Услуги_ИТВ'!Q19:Q24)+SUM('Р.II.Услуги_ИТВ'!Q29:Q30)+'Р.II.Услуги_ИТВ'!Q32+SUM('Р.II.Услуги_ИТВ'!Q36:Q39)</f>
        <v>0</v>
      </c>
      <c r="J58" s="423"/>
      <c r="K58" s="423"/>
      <c r="L58" s="412">
        <f t="shared" si="42"/>
        <v>0</v>
      </c>
      <c r="M58" s="419"/>
      <c r="N58" s="417"/>
      <c r="O58" s="417"/>
      <c r="P58" s="289">
        <f t="shared" si="38"/>
      </c>
      <c r="Q58" s="289">
        <f t="shared" si="43"/>
      </c>
      <c r="R58" s="289">
        <f t="shared" si="39"/>
      </c>
      <c r="S58" s="289">
        <f t="shared" si="44"/>
      </c>
      <c r="T58" s="53"/>
      <c r="U58" s="54"/>
      <c r="V58" s="54"/>
      <c r="W58" s="57"/>
      <c r="X58" s="221"/>
      <c r="Y58" s="221"/>
      <c r="Z58" s="221"/>
      <c r="AA58" s="52"/>
    </row>
    <row r="59" spans="2:27" ht="25.5">
      <c r="B59" s="212">
        <v>7</v>
      </c>
      <c r="C59" s="582"/>
      <c r="D59" s="213" t="s">
        <v>46</v>
      </c>
      <c r="E59" s="412">
        <f>П_стационар!G66</f>
        <v>0</v>
      </c>
      <c r="F59" s="413"/>
      <c r="G59" s="413"/>
      <c r="H59" s="412">
        <f t="shared" si="41"/>
        <v>0</v>
      </c>
      <c r="I59" s="399">
        <f>SUM('Р.II.Услуги_ИТВ'!S12:S16)+SUM('Р.II.Услуги_ИТВ'!S19:S24)+SUM('Р.II.Услуги_ИТВ'!S29:S30)+'Р.II.Услуги_ИТВ'!S32+SUM('Р.II.Услуги_ИТВ'!S36:S39)</f>
        <v>0</v>
      </c>
      <c r="J59" s="423"/>
      <c r="K59" s="423"/>
      <c r="L59" s="412">
        <f t="shared" si="42"/>
        <v>0</v>
      </c>
      <c r="M59" s="419"/>
      <c r="N59" s="417"/>
      <c r="O59" s="417"/>
      <c r="P59" s="289">
        <f t="shared" si="38"/>
      </c>
      <c r="Q59" s="289">
        <f t="shared" si="43"/>
      </c>
      <c r="R59" s="289">
        <f t="shared" si="39"/>
      </c>
      <c r="S59" s="289">
        <f t="shared" si="44"/>
      </c>
      <c r="T59" s="53"/>
      <c r="U59" s="54"/>
      <c r="V59" s="54"/>
      <c r="W59" s="57"/>
      <c r="X59" s="221"/>
      <c r="Y59" s="221"/>
      <c r="Z59" s="221"/>
      <c r="AA59" s="52"/>
    </row>
    <row r="60" spans="2:27" ht="12.75">
      <c r="B60" s="212"/>
      <c r="C60" s="212"/>
      <c r="D60" s="215" t="s">
        <v>8</v>
      </c>
      <c r="E60" s="412">
        <f>П_стационар!G67</f>
        <v>0</v>
      </c>
      <c r="F60" s="413"/>
      <c r="G60" s="413"/>
      <c r="H60" s="412">
        <f t="shared" si="41"/>
        <v>0</v>
      </c>
      <c r="I60" s="412">
        <f>SUM(I53:I59)</f>
        <v>0</v>
      </c>
      <c r="J60" s="412">
        <f>SUM(J53:J59)</f>
        <v>0</v>
      </c>
      <c r="K60" s="412">
        <f>SUM(K53:K59)</f>
        <v>0</v>
      </c>
      <c r="L60" s="412">
        <f>SUM(L53:L59)</f>
        <v>0</v>
      </c>
      <c r="M60" s="420"/>
      <c r="N60" s="421"/>
      <c r="O60" s="415">
        <f>M60-N60</f>
        <v>0</v>
      </c>
      <c r="P60" s="289">
        <f t="shared" si="38"/>
      </c>
      <c r="Q60" s="289">
        <f>IF(F60&gt;0,IF(AND(J60&gt;=F60,N60&gt;0),"","не верно"),"")</f>
      </c>
      <c r="R60" s="289">
        <f t="shared" si="39"/>
      </c>
      <c r="S60" s="289">
        <f>IF(G60&gt;0,IF(AND(K60&gt;G60,O60&gt;0),"","не верно"),"")</f>
      </c>
      <c r="T60" s="53"/>
      <c r="U60" s="54"/>
      <c r="V60" s="54"/>
      <c r="W60" s="57"/>
      <c r="X60" s="221"/>
      <c r="Y60" s="221"/>
      <c r="Z60" s="221"/>
      <c r="AA60" s="52"/>
    </row>
    <row r="61" spans="2:27" ht="12.75">
      <c r="B61" s="230"/>
      <c r="C61" s="230"/>
      <c r="D61" s="232"/>
      <c r="E61" s="416"/>
      <c r="F61" s="416"/>
      <c r="G61" s="416"/>
      <c r="H61" s="417"/>
      <c r="I61" s="416"/>
      <c r="J61" s="417"/>
      <c r="K61" s="417"/>
      <c r="L61" s="417"/>
      <c r="M61" s="418"/>
      <c r="N61" s="418"/>
      <c r="O61" s="418"/>
      <c r="P61" s="395"/>
      <c r="Q61" s="395"/>
      <c r="R61" s="395"/>
      <c r="S61" s="395"/>
      <c r="T61" s="53"/>
      <c r="U61" s="54"/>
      <c r="V61" s="54"/>
      <c r="W61" s="57"/>
      <c r="X61" s="221"/>
      <c r="Y61" s="221"/>
      <c r="Z61" s="221"/>
      <c r="AA61" s="52"/>
    </row>
    <row r="62" spans="2:27" ht="12.75">
      <c r="B62" s="212">
        <v>1</v>
      </c>
      <c r="C62" s="598" t="s">
        <v>252</v>
      </c>
      <c r="D62" s="213" t="s">
        <v>49</v>
      </c>
      <c r="E62" s="412">
        <f>Стационар!G24</f>
        <v>244</v>
      </c>
      <c r="F62" s="413">
        <v>244</v>
      </c>
      <c r="G62" s="413"/>
      <c r="H62" s="412">
        <f aca="true" t="shared" si="45" ref="H62:H70">E62-F62-G62</f>
        <v>0</v>
      </c>
      <c r="I62" s="412">
        <f>'Р.II.Услуги_ИТВ'!G17+'Р.II.Услуги_ИТВ'!G18+'Р.II.Услуги_ИТВ'!G25+'Р.II.Услуги_ИТВ'!G26+'Р.II.Услуги_ИТВ'!G28+'Р.II.Услуги_ИТВ'!G31+'Р.II.Услуги_ИТВ'!G33+'Р.II.Услуги_ИТВ'!G34+'Р.II.Услуги_ИТВ'!G35</f>
        <v>276512</v>
      </c>
      <c r="J62" s="423">
        <v>276512</v>
      </c>
      <c r="K62" s="423"/>
      <c r="L62" s="412">
        <f aca="true" t="shared" si="46" ref="L62:L68">I62-J62-K62</f>
        <v>0</v>
      </c>
      <c r="M62" s="417"/>
      <c r="N62" s="417"/>
      <c r="O62" s="417"/>
      <c r="P62" s="289">
        <f t="shared" si="38"/>
      </c>
      <c r="Q62" s="289">
        <f>IF(F62&gt;0,IF(J62&gt;=F62,"","не верно"),"")</f>
      </c>
      <c r="R62" s="289">
        <f t="shared" si="39"/>
      </c>
      <c r="S62" s="289">
        <f>IF(G62&gt;0,IF(K62&gt;G62,"","не верно"),"")</f>
      </c>
      <c r="T62" s="53"/>
      <c r="U62" s="54"/>
      <c r="V62" s="54"/>
      <c r="W62" s="57"/>
      <c r="X62" s="221"/>
      <c r="Y62" s="221"/>
      <c r="Z62" s="221"/>
      <c r="AA62" s="52"/>
    </row>
    <row r="63" spans="2:27" ht="12.75">
      <c r="B63" s="212">
        <v>2</v>
      </c>
      <c r="C63" s="598"/>
      <c r="D63" s="213" t="s">
        <v>43</v>
      </c>
      <c r="E63" s="412">
        <f>Стационар!G37</f>
        <v>244</v>
      </c>
      <c r="F63" s="413">
        <v>244</v>
      </c>
      <c r="G63" s="413"/>
      <c r="H63" s="412">
        <f t="shared" si="45"/>
        <v>0</v>
      </c>
      <c r="I63" s="412">
        <f>'Р.II.Услуги_ИТВ'!I17+'Р.II.Услуги_ИТВ'!I18+'Р.II.Услуги_ИТВ'!I25+'Р.II.Услуги_ИТВ'!I26+'Р.II.Услуги_ИТВ'!I28+'Р.II.Услуги_ИТВ'!I31+'Р.II.Услуги_ИТВ'!I33+'Р.II.Услуги_ИТВ'!I34+'Р.II.Услуги_ИТВ'!I35</f>
        <v>173033</v>
      </c>
      <c r="J63" s="423">
        <v>173033</v>
      </c>
      <c r="K63" s="423"/>
      <c r="L63" s="412">
        <f t="shared" si="46"/>
        <v>0</v>
      </c>
      <c r="M63" s="417"/>
      <c r="N63" s="417"/>
      <c r="O63" s="417"/>
      <c r="P63" s="289">
        <f t="shared" si="38"/>
      </c>
      <c r="Q63" s="289">
        <f aca="true" t="shared" si="47" ref="Q63:Q68">IF(F63&gt;0,IF(J63&gt;=F63,"","не верно"),"")</f>
      </c>
      <c r="R63" s="289">
        <f t="shared" si="39"/>
      </c>
      <c r="S63" s="289">
        <f aca="true" t="shared" si="48" ref="S63:S68">IF(G63&gt;0,IF(K63&gt;G63,"","не верно"),"")</f>
      </c>
      <c r="T63" s="53"/>
      <c r="U63" s="54"/>
      <c r="V63" s="54"/>
      <c r="W63" s="57"/>
      <c r="X63" s="221"/>
      <c r="Y63" s="221"/>
      <c r="Z63" s="221"/>
      <c r="AA63" s="52"/>
    </row>
    <row r="64" spans="2:27" s="218" customFormat="1" ht="12.75">
      <c r="B64" s="212">
        <v>3</v>
      </c>
      <c r="C64" s="598"/>
      <c r="D64" s="213" t="s">
        <v>44</v>
      </c>
      <c r="E64" s="412">
        <f>Стационар!G43</f>
        <v>244</v>
      </c>
      <c r="F64" s="413">
        <v>244</v>
      </c>
      <c r="G64" s="413"/>
      <c r="H64" s="412">
        <f t="shared" si="45"/>
        <v>0</v>
      </c>
      <c r="I64" s="412">
        <f>'Р.II.Услуги_ИТВ'!GN17+'Р.II.Услуги_ИТВ'!O18+'Р.II.Услуги_ИТВ'!O25+'Р.II.Услуги_ИТВ'!O26+'Р.II.Услуги_ИТВ'!O28+'Р.II.Услуги_ИТВ'!O31+'Р.II.Услуги_ИТВ'!O33+'Р.II.Услуги_ИТВ'!O34+'Р.II.Услуги_ИТВ'!O35</f>
        <v>123100</v>
      </c>
      <c r="J64" s="423">
        <v>123100</v>
      </c>
      <c r="K64" s="423"/>
      <c r="L64" s="412">
        <f t="shared" si="46"/>
        <v>0</v>
      </c>
      <c r="M64" s="417"/>
      <c r="N64" s="417"/>
      <c r="O64" s="417"/>
      <c r="P64" s="289">
        <f t="shared" si="38"/>
      </c>
      <c r="Q64" s="289">
        <f t="shared" si="47"/>
      </c>
      <c r="R64" s="289">
        <f t="shared" si="39"/>
      </c>
      <c r="S64" s="289">
        <f t="shared" si="48"/>
      </c>
      <c r="T64" s="221"/>
      <c r="U64" s="221"/>
      <c r="V64" s="221"/>
      <c r="W64" s="222"/>
      <c r="X64" s="221"/>
      <c r="Y64" s="221"/>
      <c r="Z64" s="221"/>
      <c r="AA64" s="224"/>
    </row>
    <row r="65" spans="2:27" s="218" customFormat="1" ht="12.75">
      <c r="B65" s="212">
        <v>4</v>
      </c>
      <c r="C65" s="598"/>
      <c r="D65" s="213" t="s">
        <v>45</v>
      </c>
      <c r="E65" s="412">
        <f>Стационар!G49</f>
        <v>242</v>
      </c>
      <c r="F65" s="413">
        <v>242</v>
      </c>
      <c r="G65" s="413"/>
      <c r="H65" s="412">
        <f t="shared" si="45"/>
        <v>0</v>
      </c>
      <c r="I65" s="412">
        <f>'Р.II.Услуги_ИТВ'!K17+'Р.II.Услуги_ИТВ'!GJ18+'Р.II.Услуги_ИТВ'!K25+'Р.II.Услуги_ИТВ'!K26+'Р.II.Услуги_ИТВ'!K28+'Р.II.Услуги_ИТВ'!K31+'Р.II.Услуги_ИТВ'!K33+'Р.II.Услуги_ИТВ'!K34+'Р.II.Услуги_ИТВ'!K35</f>
        <v>2040</v>
      </c>
      <c r="J65" s="423">
        <v>2040</v>
      </c>
      <c r="K65" s="423"/>
      <c r="L65" s="412">
        <f t="shared" si="46"/>
        <v>0</v>
      </c>
      <c r="M65" s="417"/>
      <c r="N65" s="417"/>
      <c r="O65" s="417"/>
      <c r="P65" s="289">
        <f t="shared" si="38"/>
      </c>
      <c r="Q65" s="289">
        <f t="shared" si="47"/>
      </c>
      <c r="R65" s="289">
        <f t="shared" si="39"/>
      </c>
      <c r="S65" s="289">
        <f t="shared" si="48"/>
      </c>
      <c r="T65" s="221"/>
      <c r="U65" s="221"/>
      <c r="V65" s="221"/>
      <c r="W65" s="222"/>
      <c r="X65" s="221"/>
      <c r="Y65" s="221"/>
      <c r="Z65" s="221"/>
      <c r="AA65" s="224"/>
    </row>
    <row r="66" spans="2:27" s="218" customFormat="1" ht="12.75">
      <c r="B66" s="212">
        <v>5</v>
      </c>
      <c r="C66" s="598"/>
      <c r="D66" s="213" t="s">
        <v>48</v>
      </c>
      <c r="E66" s="412">
        <f>Стационар!G53</f>
        <v>122</v>
      </c>
      <c r="F66" s="413">
        <v>122</v>
      </c>
      <c r="G66" s="413"/>
      <c r="H66" s="412">
        <f t="shared" si="45"/>
        <v>0</v>
      </c>
      <c r="I66" s="412">
        <f>'Р.II.Услуги_ИТВ'!M17+'Р.II.Услуги_ИТВ'!M18+'Р.II.Услуги_ИТВ'!M25+'Р.II.Услуги_ИТВ'!M26+'Р.II.Услуги_ИТВ'!M28+'Р.II.Услуги_ИТВ'!M31+'Р.II.Услуги_ИТВ'!M33+'Р.II.Услуги_ИТВ'!M34+'Р.II.Услуги_ИТВ'!M35</f>
        <v>5029</v>
      </c>
      <c r="J66" s="423">
        <v>5029</v>
      </c>
      <c r="K66" s="423"/>
      <c r="L66" s="412">
        <f t="shared" si="46"/>
        <v>0</v>
      </c>
      <c r="M66" s="417"/>
      <c r="N66" s="417"/>
      <c r="O66" s="417"/>
      <c r="P66" s="289">
        <f t="shared" si="38"/>
      </c>
      <c r="Q66" s="289">
        <f t="shared" si="47"/>
      </c>
      <c r="R66" s="289">
        <f t="shared" si="39"/>
      </c>
      <c r="S66" s="289">
        <f t="shared" si="48"/>
      </c>
      <c r="T66" s="221"/>
      <c r="U66" s="221"/>
      <c r="V66" s="221"/>
      <c r="W66" s="222"/>
      <c r="X66" s="221"/>
      <c r="Y66" s="221"/>
      <c r="Z66" s="221"/>
      <c r="AA66" s="224"/>
    </row>
    <row r="67" spans="2:27" s="218" customFormat="1" ht="12.75">
      <c r="B67" s="212">
        <v>6</v>
      </c>
      <c r="C67" s="598"/>
      <c r="D67" s="213" t="s">
        <v>47</v>
      </c>
      <c r="E67" s="412">
        <f>Стационар!G58</f>
        <v>134</v>
      </c>
      <c r="F67" s="413">
        <v>134</v>
      </c>
      <c r="G67" s="413"/>
      <c r="H67" s="412">
        <f t="shared" si="45"/>
        <v>0</v>
      </c>
      <c r="I67" s="412">
        <f>'Р.II.Услуги_ИТВ'!Q17+'Р.II.Услуги_ИТВ'!Q18+'Р.II.Услуги_ИТВ'!Q25+'Р.II.Услуги_ИТВ'!Q26+'Р.II.Услуги_ИТВ'!Q28+'Р.II.Услуги_ИТВ'!Q31+'Р.II.Услуги_ИТВ'!Q33+'Р.II.Услуги_ИТВ'!Q34+'Р.II.Услуги_ИТВ'!Q35</f>
        <v>182</v>
      </c>
      <c r="J67" s="423">
        <v>182</v>
      </c>
      <c r="K67" s="423"/>
      <c r="L67" s="412">
        <f t="shared" si="46"/>
        <v>0</v>
      </c>
      <c r="M67" s="417"/>
      <c r="N67" s="417"/>
      <c r="O67" s="417"/>
      <c r="P67" s="289">
        <f t="shared" si="38"/>
      </c>
      <c r="Q67" s="289">
        <f t="shared" si="47"/>
      </c>
      <c r="R67" s="289">
        <f t="shared" si="39"/>
      </c>
      <c r="S67" s="289">
        <f t="shared" si="48"/>
      </c>
      <c r="T67" s="221"/>
      <c r="U67" s="221"/>
      <c r="V67" s="221"/>
      <c r="W67" s="222"/>
      <c r="X67" s="221"/>
      <c r="Y67" s="221"/>
      <c r="Z67" s="221"/>
      <c r="AA67" s="224"/>
    </row>
    <row r="68" spans="2:27" s="218" customFormat="1" ht="25.5">
      <c r="B68" s="212">
        <v>7</v>
      </c>
      <c r="C68" s="598"/>
      <c r="D68" s="213" t="s">
        <v>46</v>
      </c>
      <c r="E68" s="412">
        <f>Стационар!G67</f>
        <v>244</v>
      </c>
      <c r="F68" s="413">
        <v>244</v>
      </c>
      <c r="G68" s="413"/>
      <c r="H68" s="412">
        <f t="shared" si="45"/>
        <v>0</v>
      </c>
      <c r="I68" s="412">
        <f>'Р.II.Услуги_ИТВ'!S17+'Р.II.Услуги_ИТВ'!S18+'Р.II.Услуги_ИТВ'!S25+'Р.II.Услуги_ИТВ'!S26+'Р.II.Услуги_ИТВ'!S28+'Р.II.Услуги_ИТВ'!S31+'Р.II.Услуги_ИТВ'!S33+'Р.II.Услуги_ИТВ'!S34+'Р.II.Услуги_ИТВ'!S35</f>
        <v>33855</v>
      </c>
      <c r="J68" s="423">
        <v>33855</v>
      </c>
      <c r="K68" s="423"/>
      <c r="L68" s="412">
        <f t="shared" si="46"/>
        <v>0</v>
      </c>
      <c r="M68" s="417"/>
      <c r="N68" s="417"/>
      <c r="O68" s="417"/>
      <c r="P68" s="289">
        <f t="shared" si="38"/>
      </c>
      <c r="Q68" s="289">
        <f t="shared" si="47"/>
      </c>
      <c r="R68" s="289">
        <f t="shared" si="39"/>
      </c>
      <c r="S68" s="289">
        <f t="shared" si="48"/>
      </c>
      <c r="T68" s="221"/>
      <c r="U68" s="221"/>
      <c r="V68" s="221"/>
      <c r="W68" s="222"/>
      <c r="X68" s="221"/>
      <c r="Y68" s="221"/>
      <c r="Z68" s="221"/>
      <c r="AA68" s="224"/>
    </row>
    <row r="69" spans="2:27" s="218" customFormat="1" ht="12.75">
      <c r="B69" s="212"/>
      <c r="C69" s="212"/>
      <c r="D69" s="214" t="s">
        <v>8</v>
      </c>
      <c r="E69" s="412">
        <f>Стационар!G68</f>
        <v>244</v>
      </c>
      <c r="F69" s="413">
        <v>244</v>
      </c>
      <c r="G69" s="413"/>
      <c r="H69" s="412">
        <f t="shared" si="45"/>
        <v>0</v>
      </c>
      <c r="I69" s="412">
        <f>SUM(I62:I68)</f>
        <v>613751</v>
      </c>
      <c r="J69" s="412">
        <f>SUM(J62:J68)</f>
        <v>613751</v>
      </c>
      <c r="K69" s="412">
        <f>SUM(K62:K68)</f>
        <v>0</v>
      </c>
      <c r="L69" s="412">
        <f>SUM(L62:L68)</f>
        <v>0</v>
      </c>
      <c r="M69" s="423">
        <v>17353889</v>
      </c>
      <c r="N69" s="423">
        <f>M69</f>
        <v>17353889</v>
      </c>
      <c r="O69" s="412">
        <f>M69-N69</f>
        <v>0</v>
      </c>
      <c r="P69" s="289">
        <f t="shared" si="38"/>
      </c>
      <c r="Q69" s="289">
        <f>IF(F69&gt;0,IF(AND(J69&gt;=F69,N69&gt;0),"","не верно"),"")</f>
      </c>
      <c r="R69" s="289">
        <f t="shared" si="39"/>
      </c>
      <c r="S69" s="289">
        <f>IF(G69&gt;0,IF(AND(K69&gt;G69,O69&gt;0),"","не верно"),"")</f>
      </c>
      <c r="T69" s="221"/>
      <c r="U69" s="221"/>
      <c r="V69" s="221"/>
      <c r="W69" s="222"/>
      <c r="X69" s="221"/>
      <c r="Y69" s="221"/>
      <c r="Z69" s="221"/>
      <c r="AA69" s="224"/>
    </row>
    <row r="70" spans="2:27" s="218" customFormat="1" ht="12.75">
      <c r="B70" s="212"/>
      <c r="C70" s="212"/>
      <c r="D70" s="216" t="s">
        <v>60</v>
      </c>
      <c r="E70" s="424">
        <f>'Р.II.Услуги_ИТВ'!D10</f>
        <v>0</v>
      </c>
      <c r="F70" s="425"/>
      <c r="G70" s="425"/>
      <c r="H70" s="424">
        <f t="shared" si="45"/>
        <v>0</v>
      </c>
      <c r="I70" s="424">
        <f aca="true" t="shared" si="49" ref="I70:O70">I51+I60+I69</f>
        <v>613751</v>
      </c>
      <c r="J70" s="424">
        <f t="shared" si="49"/>
        <v>613751</v>
      </c>
      <c r="K70" s="424">
        <f t="shared" si="49"/>
        <v>0</v>
      </c>
      <c r="L70" s="424">
        <f t="shared" si="49"/>
        <v>0</v>
      </c>
      <c r="M70" s="426">
        <f t="shared" si="49"/>
        <v>17353889</v>
      </c>
      <c r="N70" s="426">
        <f t="shared" si="49"/>
        <v>17353889</v>
      </c>
      <c r="O70" s="426">
        <f t="shared" si="49"/>
        <v>0</v>
      </c>
      <c r="P70" s="289">
        <f t="shared" si="38"/>
      </c>
      <c r="Q70" s="289">
        <f>IF(F70&gt;0,IF(AND(J70&gt;=F70,N70&gt;0),"","не верно"),"")</f>
      </c>
      <c r="R70" s="289">
        <f t="shared" si="39"/>
      </c>
      <c r="S70" s="289">
        <f>IF(G70&gt;0,IF(AND(K70&gt;G70,O70&gt;0),"","не верно"),"")</f>
      </c>
      <c r="T70" s="221"/>
      <c r="U70" s="221"/>
      <c r="V70" s="221"/>
      <c r="W70" s="222"/>
      <c r="X70" s="221"/>
      <c r="Y70" s="221"/>
      <c r="Z70" s="221"/>
      <c r="AA70" s="224"/>
    </row>
    <row r="71" spans="4:27" s="218" customFormat="1" ht="12.75">
      <c r="D71" s="219"/>
      <c r="E71" s="220"/>
      <c r="F71" s="220"/>
      <c r="G71" s="220"/>
      <c r="H71" s="220"/>
      <c r="I71" s="221"/>
      <c r="J71" s="221"/>
      <c r="K71" s="221"/>
      <c r="L71" s="222"/>
      <c r="M71" s="221"/>
      <c r="N71" s="221"/>
      <c r="O71" s="221"/>
      <c r="P71" s="223"/>
      <c r="Q71" s="223"/>
      <c r="R71" s="223"/>
      <c r="S71" s="223"/>
      <c r="T71" s="221"/>
      <c r="U71" s="221"/>
      <c r="V71" s="221"/>
      <c r="W71" s="222"/>
      <c r="X71" s="221"/>
      <c r="Y71" s="221"/>
      <c r="Z71" s="221"/>
      <c r="AA71" s="224"/>
    </row>
    <row r="72" spans="2:27" s="218" customFormat="1" ht="12.75" customHeight="1">
      <c r="B72" s="596"/>
      <c r="C72" s="596"/>
      <c r="D72" s="596"/>
      <c r="E72" s="603" t="s">
        <v>256</v>
      </c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223"/>
      <c r="Q72" s="223"/>
      <c r="R72" s="223"/>
      <c r="S72" s="223"/>
      <c r="T72" s="221"/>
      <c r="U72" s="221"/>
      <c r="V72" s="221"/>
      <c r="W72" s="222"/>
      <c r="X72" s="221"/>
      <c r="Y72" s="221"/>
      <c r="Z72" s="221"/>
      <c r="AA72" s="224"/>
    </row>
    <row r="73" spans="2:27" s="218" customFormat="1" ht="12.75" customHeight="1">
      <c r="B73" s="596"/>
      <c r="C73" s="596"/>
      <c r="D73" s="596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223"/>
      <c r="Q73" s="223"/>
      <c r="R73" s="223"/>
      <c r="S73" s="223"/>
      <c r="T73" s="221"/>
      <c r="U73" s="221"/>
      <c r="V73" s="221"/>
      <c r="W73" s="222"/>
      <c r="X73" s="221"/>
      <c r="Y73" s="221"/>
      <c r="Z73" s="221"/>
      <c r="AA73" s="224"/>
    </row>
    <row r="74" spans="2:27" s="218" customFormat="1" ht="12.75" customHeight="1">
      <c r="B74" s="596"/>
      <c r="C74" s="596"/>
      <c r="D74" s="596"/>
      <c r="E74" s="597" t="s">
        <v>249</v>
      </c>
      <c r="F74" s="597"/>
      <c r="G74" s="597"/>
      <c r="H74" s="597"/>
      <c r="I74" s="602" t="s">
        <v>53</v>
      </c>
      <c r="J74" s="602"/>
      <c r="K74" s="602"/>
      <c r="L74" s="602"/>
      <c r="M74" s="602" t="s">
        <v>75</v>
      </c>
      <c r="N74" s="602"/>
      <c r="O74" s="602"/>
      <c r="P74" s="223"/>
      <c r="Q74" s="223"/>
      <c r="R74" s="223"/>
      <c r="S74" s="223"/>
      <c r="T74" s="221"/>
      <c r="U74" s="221"/>
      <c r="V74" s="221"/>
      <c r="W74" s="222"/>
      <c r="X74" s="221"/>
      <c r="Y74" s="221"/>
      <c r="Z74" s="221"/>
      <c r="AA74" s="224"/>
    </row>
    <row r="75" spans="2:27" s="218" customFormat="1" ht="12.75">
      <c r="B75" s="596"/>
      <c r="C75" s="596"/>
      <c r="D75" s="596"/>
      <c r="E75" s="592" t="s">
        <v>8</v>
      </c>
      <c r="F75" s="591" t="s">
        <v>30</v>
      </c>
      <c r="G75" s="591"/>
      <c r="H75" s="591"/>
      <c r="I75" s="593" t="s">
        <v>8</v>
      </c>
      <c r="J75" s="591" t="s">
        <v>30</v>
      </c>
      <c r="K75" s="591"/>
      <c r="L75" s="591"/>
      <c r="M75" s="592" t="s">
        <v>8</v>
      </c>
      <c r="N75" s="594" t="s">
        <v>30</v>
      </c>
      <c r="O75" s="594"/>
      <c r="P75" s="289"/>
      <c r="Q75" s="289" t="s">
        <v>261</v>
      </c>
      <c r="R75" s="289"/>
      <c r="S75" s="289"/>
      <c r="T75" s="221"/>
      <c r="U75" s="221"/>
      <c r="V75" s="221"/>
      <c r="W75" s="222"/>
      <c r="X75" s="221"/>
      <c r="Y75" s="221"/>
      <c r="Z75" s="221"/>
      <c r="AA75" s="224"/>
    </row>
    <row r="76" spans="2:27" s="218" customFormat="1" ht="51">
      <c r="B76" s="596"/>
      <c r="C76" s="596"/>
      <c r="D76" s="596"/>
      <c r="E76" s="592"/>
      <c r="F76" s="211" t="s">
        <v>255</v>
      </c>
      <c r="G76" s="211" t="s">
        <v>253</v>
      </c>
      <c r="H76" s="211" t="s">
        <v>59</v>
      </c>
      <c r="I76" s="593"/>
      <c r="J76" s="211" t="s">
        <v>255</v>
      </c>
      <c r="K76" s="211" t="s">
        <v>253</v>
      </c>
      <c r="L76" s="211" t="s">
        <v>59</v>
      </c>
      <c r="M76" s="592"/>
      <c r="N76" s="211" t="s">
        <v>255</v>
      </c>
      <c r="O76" s="211" t="s">
        <v>253</v>
      </c>
      <c r="P76" s="344" t="s">
        <v>336</v>
      </c>
      <c r="Q76" s="345" t="s">
        <v>301</v>
      </c>
      <c r="R76" s="345" t="s">
        <v>330</v>
      </c>
      <c r="S76" s="345" t="s">
        <v>302</v>
      </c>
      <c r="T76" s="221"/>
      <c r="U76" s="221"/>
      <c r="V76" s="221"/>
      <c r="W76" s="222"/>
      <c r="X76" s="221"/>
      <c r="Y76" s="221"/>
      <c r="Z76" s="221"/>
      <c r="AA76" s="224"/>
    </row>
    <row r="77" spans="2:27" s="218" customFormat="1" ht="12.75">
      <c r="B77" s="583" t="s">
        <v>31</v>
      </c>
      <c r="C77" s="583"/>
      <c r="D77" s="583"/>
      <c r="E77" s="64">
        <v>1</v>
      </c>
      <c r="F77" s="64">
        <v>2</v>
      </c>
      <c r="G77" s="64">
        <v>3</v>
      </c>
      <c r="H77" s="64">
        <v>4</v>
      </c>
      <c r="I77" s="64">
        <v>5</v>
      </c>
      <c r="J77" s="64">
        <v>6</v>
      </c>
      <c r="K77" s="64">
        <v>7</v>
      </c>
      <c r="L77" s="64">
        <v>8</v>
      </c>
      <c r="M77" s="64">
        <v>9</v>
      </c>
      <c r="N77" s="64">
        <v>10</v>
      </c>
      <c r="O77" s="217">
        <v>11</v>
      </c>
      <c r="P77" s="395"/>
      <c r="Q77" s="395"/>
      <c r="R77" s="1"/>
      <c r="S77" s="395"/>
      <c r="T77" s="221"/>
      <c r="U77" s="221"/>
      <c r="V77" s="221"/>
      <c r="W77" s="222"/>
      <c r="X77" s="221"/>
      <c r="Y77" s="221"/>
      <c r="Z77" s="221"/>
      <c r="AA77" s="224"/>
    </row>
    <row r="78" spans="2:27" s="218" customFormat="1" ht="12.75" customHeight="1">
      <c r="B78" s="212">
        <v>1</v>
      </c>
      <c r="C78" s="595" t="s">
        <v>250</v>
      </c>
      <c r="D78" s="213" t="s">
        <v>49</v>
      </c>
      <c r="E78" s="412">
        <f>Надомное!H34</f>
        <v>0</v>
      </c>
      <c r="F78" s="413"/>
      <c r="G78" s="413"/>
      <c r="H78" s="412">
        <f aca="true" t="shared" si="50" ref="H78:H85">E78-F78-G78</f>
        <v>0</v>
      </c>
      <c r="I78" s="412">
        <f>'Р.II.Услуги_семьи'!G11</f>
        <v>0</v>
      </c>
      <c r="J78" s="423"/>
      <c r="K78" s="423"/>
      <c r="L78" s="412">
        <f aca="true" t="shared" si="51" ref="L78:L84">I78-J78-K78</f>
        <v>0</v>
      </c>
      <c r="M78" s="414"/>
      <c r="N78" s="421"/>
      <c r="O78" s="415">
        <f aca="true" t="shared" si="52" ref="O78:O85">M78-N78</f>
        <v>0</v>
      </c>
      <c r="P78" s="289">
        <f>IF(E78=F78+G78+H78,"","не верно")</f>
      </c>
      <c r="Q78" s="289">
        <f aca="true" t="shared" si="53" ref="Q78:Q85">IF(F78&gt;0,IF(AND(J78&gt;=F78,N78&gt;0),"","не верно"),"")</f>
      </c>
      <c r="R78" s="289">
        <f>IF(I78=J78+K78+L78,"","не верно")</f>
      </c>
      <c r="S78" s="289">
        <f aca="true" t="shared" si="54" ref="S78:S85">IF(G78&gt;0,IF(AND(K78&gt;G78,O78&gt;0),"","не верно"),"")</f>
      </c>
      <c r="T78" s="221"/>
      <c r="U78" s="221"/>
      <c r="V78" s="221"/>
      <c r="W78" s="222"/>
      <c r="X78" s="221"/>
      <c r="Y78" s="221"/>
      <c r="Z78" s="221"/>
      <c r="AA78" s="224"/>
    </row>
    <row r="79" spans="2:27" s="218" customFormat="1" ht="12.75">
      <c r="B79" s="212">
        <v>2</v>
      </c>
      <c r="C79" s="595"/>
      <c r="D79" s="213" t="s">
        <v>43</v>
      </c>
      <c r="E79" s="412">
        <f>Надомное!H46</f>
        <v>0</v>
      </c>
      <c r="F79" s="413"/>
      <c r="G79" s="413"/>
      <c r="H79" s="412">
        <f t="shared" si="50"/>
        <v>0</v>
      </c>
      <c r="I79" s="412">
        <f>'Р.II.Услуги_семьи'!I11</f>
        <v>0</v>
      </c>
      <c r="J79" s="423"/>
      <c r="K79" s="423"/>
      <c r="L79" s="412">
        <f t="shared" si="51"/>
        <v>0</v>
      </c>
      <c r="M79" s="414"/>
      <c r="N79" s="421"/>
      <c r="O79" s="415">
        <f t="shared" si="52"/>
        <v>0</v>
      </c>
      <c r="P79" s="289">
        <f aca="true" t="shared" si="55" ref="P79:P104">IF(E79=F79+G79+H79,"","не верно")</f>
      </c>
      <c r="Q79" s="289">
        <f t="shared" si="53"/>
      </c>
      <c r="R79" s="289">
        <f aca="true" t="shared" si="56" ref="R79:R104">IF(I79=J79+K79+L79,"","не верно")</f>
      </c>
      <c r="S79" s="289">
        <f t="shared" si="54"/>
      </c>
      <c r="T79" s="221"/>
      <c r="U79" s="221"/>
      <c r="V79" s="221"/>
      <c r="W79" s="222"/>
      <c r="X79" s="221"/>
      <c r="Y79" s="221"/>
      <c r="Z79" s="221"/>
      <c r="AA79" s="224"/>
    </row>
    <row r="80" spans="2:27" s="218" customFormat="1" ht="12.75">
      <c r="B80" s="212">
        <v>3</v>
      </c>
      <c r="C80" s="595"/>
      <c r="D80" s="213" t="s">
        <v>44</v>
      </c>
      <c r="E80" s="412">
        <f>Надомное!H51</f>
        <v>0</v>
      </c>
      <c r="F80" s="413"/>
      <c r="G80" s="413"/>
      <c r="H80" s="412">
        <f t="shared" si="50"/>
        <v>0</v>
      </c>
      <c r="I80" s="412">
        <f>'Р.II.Услуги_семьи'!O11</f>
        <v>0</v>
      </c>
      <c r="J80" s="423"/>
      <c r="K80" s="423"/>
      <c r="L80" s="412">
        <f t="shared" si="51"/>
        <v>0</v>
      </c>
      <c r="M80" s="414"/>
      <c r="N80" s="421"/>
      <c r="O80" s="415">
        <f t="shared" si="52"/>
        <v>0</v>
      </c>
      <c r="P80" s="289">
        <f t="shared" si="55"/>
      </c>
      <c r="Q80" s="289">
        <f t="shared" si="53"/>
      </c>
      <c r="R80" s="289">
        <f t="shared" si="56"/>
      </c>
      <c r="S80" s="289">
        <f t="shared" si="54"/>
      </c>
      <c r="T80" s="221"/>
      <c r="U80" s="221"/>
      <c r="V80" s="221"/>
      <c r="W80" s="222"/>
      <c r="X80" s="221"/>
      <c r="Y80" s="221"/>
      <c r="Z80" s="221"/>
      <c r="AA80" s="224"/>
    </row>
    <row r="81" spans="2:27" s="218" customFormat="1" ht="12.75">
      <c r="B81" s="212">
        <v>4</v>
      </c>
      <c r="C81" s="595"/>
      <c r="D81" s="213" t="s">
        <v>45</v>
      </c>
      <c r="E81" s="412"/>
      <c r="F81" s="413"/>
      <c r="G81" s="413"/>
      <c r="H81" s="412">
        <f t="shared" si="50"/>
        <v>0</v>
      </c>
      <c r="I81" s="412">
        <f>'Р.II.Услуги_семьи'!K11</f>
        <v>0</v>
      </c>
      <c r="J81" s="423"/>
      <c r="K81" s="423"/>
      <c r="L81" s="412">
        <f t="shared" si="51"/>
        <v>0</v>
      </c>
      <c r="M81" s="414"/>
      <c r="N81" s="421"/>
      <c r="O81" s="415">
        <f t="shared" si="52"/>
        <v>0</v>
      </c>
      <c r="P81" s="289">
        <f t="shared" si="55"/>
      </c>
      <c r="Q81" s="289">
        <f t="shared" si="53"/>
      </c>
      <c r="R81" s="289">
        <f t="shared" si="56"/>
      </c>
      <c r="S81" s="289">
        <f t="shared" si="54"/>
      </c>
      <c r="T81" s="221"/>
      <c r="U81" s="221"/>
      <c r="V81" s="221"/>
      <c r="W81" s="222"/>
      <c r="X81" s="221"/>
      <c r="Y81" s="221"/>
      <c r="Z81" s="221"/>
      <c r="AA81" s="224"/>
    </row>
    <row r="82" spans="2:27" s="218" customFormat="1" ht="12.75">
      <c r="B82" s="212">
        <v>5</v>
      </c>
      <c r="C82" s="595"/>
      <c r="D82" s="213" t="s">
        <v>48</v>
      </c>
      <c r="E82" s="412"/>
      <c r="F82" s="413"/>
      <c r="G82" s="413"/>
      <c r="H82" s="412">
        <f t="shared" si="50"/>
        <v>0</v>
      </c>
      <c r="I82" s="412">
        <f>'Р.II.Услуги_семьи'!M11</f>
        <v>0</v>
      </c>
      <c r="J82" s="423"/>
      <c r="K82" s="423"/>
      <c r="L82" s="412">
        <f t="shared" si="51"/>
        <v>0</v>
      </c>
      <c r="M82" s="414"/>
      <c r="N82" s="421"/>
      <c r="O82" s="415">
        <f t="shared" si="52"/>
        <v>0</v>
      </c>
      <c r="P82" s="289">
        <f t="shared" si="55"/>
      </c>
      <c r="Q82" s="289">
        <f t="shared" si="53"/>
      </c>
      <c r="R82" s="289">
        <f t="shared" si="56"/>
      </c>
      <c r="S82" s="289">
        <f t="shared" si="54"/>
      </c>
      <c r="T82" s="221"/>
      <c r="U82" s="221"/>
      <c r="V82" s="221"/>
      <c r="W82" s="222"/>
      <c r="X82" s="221"/>
      <c r="Y82" s="221"/>
      <c r="Z82" s="221"/>
      <c r="AA82" s="224"/>
    </row>
    <row r="83" spans="2:27" s="218" customFormat="1" ht="12.75">
      <c r="B83" s="212">
        <v>6</v>
      </c>
      <c r="C83" s="595"/>
      <c r="D83" s="213" t="s">
        <v>47</v>
      </c>
      <c r="E83" s="412">
        <f>Надомное!H56</f>
        <v>0</v>
      </c>
      <c r="F83" s="413"/>
      <c r="G83" s="413"/>
      <c r="H83" s="412">
        <f t="shared" si="50"/>
        <v>0</v>
      </c>
      <c r="I83" s="412">
        <f>'Р.II.Услуги_семьи'!Q11</f>
        <v>0</v>
      </c>
      <c r="J83" s="413"/>
      <c r="K83" s="423"/>
      <c r="L83" s="412">
        <f t="shared" si="51"/>
        <v>0</v>
      </c>
      <c r="M83" s="414"/>
      <c r="N83" s="421"/>
      <c r="O83" s="415">
        <f t="shared" si="52"/>
        <v>0</v>
      </c>
      <c r="P83" s="289">
        <f t="shared" si="55"/>
      </c>
      <c r="Q83" s="289">
        <f t="shared" si="53"/>
      </c>
      <c r="R83" s="289">
        <f t="shared" si="56"/>
      </c>
      <c r="S83" s="289">
        <f t="shared" si="54"/>
      </c>
      <c r="T83" s="221"/>
      <c r="U83" s="221"/>
      <c r="V83" s="221"/>
      <c r="W83" s="222"/>
      <c r="X83" s="221"/>
      <c r="Y83" s="221"/>
      <c r="Z83" s="221"/>
      <c r="AA83" s="224"/>
    </row>
    <row r="84" spans="2:27" s="218" customFormat="1" ht="25.5">
      <c r="B84" s="212">
        <v>7</v>
      </c>
      <c r="C84" s="595"/>
      <c r="D84" s="213" t="s">
        <v>46</v>
      </c>
      <c r="E84" s="412">
        <f>Надомное!H61</f>
        <v>0</v>
      </c>
      <c r="F84" s="413"/>
      <c r="G84" s="413"/>
      <c r="H84" s="412">
        <f t="shared" si="50"/>
        <v>0</v>
      </c>
      <c r="I84" s="412">
        <f>'Р.II.Услуги_семьи'!S11</f>
        <v>0</v>
      </c>
      <c r="J84" s="423"/>
      <c r="K84" s="423"/>
      <c r="L84" s="412">
        <f t="shared" si="51"/>
        <v>0</v>
      </c>
      <c r="M84" s="414"/>
      <c r="N84" s="421"/>
      <c r="O84" s="415">
        <f t="shared" si="52"/>
        <v>0</v>
      </c>
      <c r="P84" s="289">
        <f t="shared" si="55"/>
      </c>
      <c r="Q84" s="289">
        <f t="shared" si="53"/>
      </c>
      <c r="R84" s="289">
        <f t="shared" si="56"/>
      </c>
      <c r="S84" s="289">
        <f t="shared" si="54"/>
      </c>
      <c r="T84" s="221"/>
      <c r="U84" s="221"/>
      <c r="V84" s="221"/>
      <c r="W84" s="222"/>
      <c r="X84" s="221"/>
      <c r="Y84" s="221"/>
      <c r="Z84" s="221"/>
      <c r="AA84" s="224"/>
    </row>
    <row r="85" spans="2:27" s="218" customFormat="1" ht="12.75">
      <c r="B85" s="212"/>
      <c r="C85" s="212"/>
      <c r="D85" s="214" t="s">
        <v>8</v>
      </c>
      <c r="E85" s="412">
        <f>Надомное!H62</f>
        <v>0</v>
      </c>
      <c r="F85" s="413"/>
      <c r="G85" s="413"/>
      <c r="H85" s="412">
        <f t="shared" si="50"/>
        <v>0</v>
      </c>
      <c r="I85" s="412">
        <f aca="true" t="shared" si="57" ref="I85:N85">SUM(I78:I84)</f>
        <v>0</v>
      </c>
      <c r="J85" s="412">
        <f t="shared" si="57"/>
        <v>0</v>
      </c>
      <c r="K85" s="412">
        <f t="shared" si="57"/>
        <v>0</v>
      </c>
      <c r="L85" s="412">
        <f t="shared" si="57"/>
        <v>0</v>
      </c>
      <c r="M85" s="415">
        <f t="shared" si="57"/>
        <v>0</v>
      </c>
      <c r="N85" s="415">
        <f t="shared" si="57"/>
        <v>0</v>
      </c>
      <c r="O85" s="415">
        <f t="shared" si="52"/>
        <v>0</v>
      </c>
      <c r="P85" s="289">
        <f t="shared" si="55"/>
      </c>
      <c r="Q85" s="289">
        <f t="shared" si="53"/>
      </c>
      <c r="R85" s="289">
        <f t="shared" si="56"/>
      </c>
      <c r="S85" s="289">
        <f t="shared" si="54"/>
      </c>
      <c r="T85" s="221"/>
      <c r="U85" s="221"/>
      <c r="V85" s="221"/>
      <c r="W85" s="222"/>
      <c r="X85" s="221"/>
      <c r="Y85" s="221"/>
      <c r="Z85" s="221"/>
      <c r="AA85" s="224"/>
    </row>
    <row r="86" spans="2:27" s="218" customFormat="1" ht="12.75">
      <c r="B86" s="230"/>
      <c r="C86" s="230"/>
      <c r="D86" s="231"/>
      <c r="E86" s="416"/>
      <c r="F86" s="416"/>
      <c r="G86" s="416"/>
      <c r="H86" s="417"/>
      <c r="I86" s="416"/>
      <c r="J86" s="417"/>
      <c r="K86" s="417"/>
      <c r="L86" s="417"/>
      <c r="M86" s="418"/>
      <c r="N86" s="418"/>
      <c r="O86" s="418"/>
      <c r="P86" s="395"/>
      <c r="Q86" s="395"/>
      <c r="R86" s="395"/>
      <c r="S86" s="395"/>
      <c r="T86" s="221"/>
      <c r="U86" s="221"/>
      <c r="V86" s="221"/>
      <c r="W86" s="222"/>
      <c r="X86" s="221"/>
      <c r="Y86" s="221"/>
      <c r="Z86" s="221"/>
      <c r="AA86" s="224"/>
    </row>
    <row r="87" spans="2:27" s="218" customFormat="1" ht="12.75" customHeight="1">
      <c r="B87" s="212">
        <v>1</v>
      </c>
      <c r="C87" s="582" t="s">
        <v>251</v>
      </c>
      <c r="D87" s="213" t="s">
        <v>49</v>
      </c>
      <c r="E87" s="412">
        <f>П_стационар!H22</f>
        <v>0</v>
      </c>
      <c r="F87" s="413"/>
      <c r="G87" s="413"/>
      <c r="H87" s="412">
        <f aca="true" t="shared" si="58" ref="H87:H94">E87-F87-G87</f>
        <v>0</v>
      </c>
      <c r="I87" s="399">
        <f>SUM('Р.II.Услуги_семьи'!G12:G16)+SUM('Р.II.Услуги_семьи'!G19:G24)+SUM('Р.II.Услуги_семьи'!G29:G30)+'Р.II.Услуги_семьи'!G32+SUM('Р.II.Услуги_семьи'!G36:G39)</f>
        <v>0</v>
      </c>
      <c r="J87" s="423"/>
      <c r="K87" s="423"/>
      <c r="L87" s="412">
        <f aca="true" t="shared" si="59" ref="L87:L93">I87-J87-K87</f>
        <v>0</v>
      </c>
      <c r="M87" s="419"/>
      <c r="N87" s="417"/>
      <c r="O87" s="417"/>
      <c r="P87" s="289">
        <f t="shared" si="55"/>
      </c>
      <c r="Q87" s="289">
        <f>IF(F87&gt;0,IF(J87&gt;=F87,"","не верно"),"")</f>
      </c>
      <c r="R87" s="289">
        <f t="shared" si="56"/>
      </c>
      <c r="S87" s="289">
        <f>IF(G87&gt;0,IF(K87&gt;G87,"","не верно"),"")</f>
      </c>
      <c r="T87" s="221"/>
      <c r="U87" s="221"/>
      <c r="V87" s="221"/>
      <c r="W87" s="222"/>
      <c r="X87" s="221"/>
      <c r="Y87" s="221"/>
      <c r="Z87" s="221"/>
      <c r="AA87" s="224"/>
    </row>
    <row r="88" spans="2:27" s="218" customFormat="1" ht="12.75">
      <c r="B88" s="212">
        <v>2</v>
      </c>
      <c r="C88" s="582"/>
      <c r="D88" s="213" t="s">
        <v>43</v>
      </c>
      <c r="E88" s="412">
        <f>П_стационар!H33</f>
        <v>0</v>
      </c>
      <c r="F88" s="413"/>
      <c r="G88" s="413"/>
      <c r="H88" s="412">
        <f t="shared" si="58"/>
        <v>0</v>
      </c>
      <c r="I88" s="399">
        <f>SUM('Р.II.Услуги_семьи'!I12:I16)+SUM('Р.II.Услуги_семьи'!I19:I24)+SUM('Р.II.Услуги_семьи'!I29:I30)+'Р.II.Услуги_семьи'!I32+SUM('Р.II.Услуги_семьи'!I36:I39)</f>
        <v>0</v>
      </c>
      <c r="J88" s="423"/>
      <c r="K88" s="423"/>
      <c r="L88" s="412">
        <f t="shared" si="59"/>
        <v>0</v>
      </c>
      <c r="M88" s="419"/>
      <c r="N88" s="417"/>
      <c r="O88" s="417"/>
      <c r="P88" s="289">
        <f t="shared" si="55"/>
      </c>
      <c r="Q88" s="289">
        <f aca="true" t="shared" si="60" ref="Q88:Q93">IF(F88&gt;0,IF(J88&gt;=F88,"","не верно"),"")</f>
      </c>
      <c r="R88" s="289">
        <f t="shared" si="56"/>
      </c>
      <c r="S88" s="289">
        <f aca="true" t="shared" si="61" ref="S88:S93">IF(G88&gt;0,IF(K88&gt;G88,"","не верно"),"")</f>
      </c>
      <c r="T88" s="221"/>
      <c r="U88" s="221"/>
      <c r="V88" s="221"/>
      <c r="W88" s="222"/>
      <c r="X88" s="221"/>
      <c r="Y88" s="221"/>
      <c r="Z88" s="221"/>
      <c r="AA88" s="224"/>
    </row>
    <row r="89" spans="2:27" s="218" customFormat="1" ht="12.75">
      <c r="B89" s="212">
        <v>3</v>
      </c>
      <c r="C89" s="582"/>
      <c r="D89" s="213" t="s">
        <v>44</v>
      </c>
      <c r="E89" s="412">
        <f>П_стационар!H40</f>
        <v>0</v>
      </c>
      <c r="F89" s="413"/>
      <c r="G89" s="413"/>
      <c r="H89" s="412">
        <f t="shared" si="58"/>
        <v>0</v>
      </c>
      <c r="I89" s="399">
        <f>SUM('Р.II.Услуги_семьи'!O12:O16)+SUM('Р.II.Услуги_семьи'!O19:O24)+SUM('Р.II.Услуги_семьи'!O29:O30)+'Р.II.Услуги_семьи'!O32+SUM('Р.II.Услуги_семьи'!O36:O39)</f>
        <v>0</v>
      </c>
      <c r="J89" s="423"/>
      <c r="K89" s="423"/>
      <c r="L89" s="412">
        <f t="shared" si="59"/>
        <v>0</v>
      </c>
      <c r="M89" s="419"/>
      <c r="N89" s="417"/>
      <c r="O89" s="417"/>
      <c r="P89" s="289">
        <f t="shared" si="55"/>
      </c>
      <c r="Q89" s="289">
        <f t="shared" si="60"/>
      </c>
      <c r="R89" s="289">
        <f t="shared" si="56"/>
      </c>
      <c r="S89" s="289">
        <f t="shared" si="61"/>
      </c>
      <c r="T89" s="221"/>
      <c r="U89" s="221"/>
      <c r="V89" s="221"/>
      <c r="W89" s="222"/>
      <c r="X89" s="221"/>
      <c r="Y89" s="221"/>
      <c r="Z89" s="221"/>
      <c r="AA89" s="224"/>
    </row>
    <row r="90" spans="2:27" s="218" customFormat="1" ht="12.75">
      <c r="B90" s="212">
        <v>4</v>
      </c>
      <c r="C90" s="582"/>
      <c r="D90" s="213" t="s">
        <v>45</v>
      </c>
      <c r="E90" s="412">
        <f>П_стационар!H47</f>
        <v>0</v>
      </c>
      <c r="F90" s="413"/>
      <c r="G90" s="413"/>
      <c r="H90" s="412">
        <f t="shared" si="58"/>
        <v>0</v>
      </c>
      <c r="I90" s="399">
        <f>SUM('Р.II.Услуги_семьи'!K12:K16)+SUM('Р.II.Услуги_семьи'!K19:K24)+SUM('Р.II.Услуги_семьи'!K29:K30)+'Р.II.Услуги_семьи'!K32+SUM('Р.II.Услуги_семьи'!K36:K39)</f>
        <v>0</v>
      </c>
      <c r="J90" s="423"/>
      <c r="K90" s="423"/>
      <c r="L90" s="412">
        <f t="shared" si="59"/>
        <v>0</v>
      </c>
      <c r="M90" s="419"/>
      <c r="N90" s="417"/>
      <c r="O90" s="417"/>
      <c r="P90" s="289">
        <f t="shared" si="55"/>
      </c>
      <c r="Q90" s="289">
        <f t="shared" si="60"/>
      </c>
      <c r="R90" s="289">
        <f t="shared" si="56"/>
      </c>
      <c r="S90" s="289">
        <f t="shared" si="61"/>
      </c>
      <c r="T90" s="221"/>
      <c r="U90" s="221"/>
      <c r="V90" s="221"/>
      <c r="W90" s="222"/>
      <c r="X90" s="221"/>
      <c r="Y90" s="221"/>
      <c r="Z90" s="221"/>
      <c r="AA90" s="224"/>
    </row>
    <row r="91" spans="2:27" s="218" customFormat="1" ht="12.75">
      <c r="B91" s="212">
        <v>5</v>
      </c>
      <c r="C91" s="582"/>
      <c r="D91" s="213" t="s">
        <v>48</v>
      </c>
      <c r="E91" s="412">
        <f>П_стационар!H52</f>
        <v>0</v>
      </c>
      <c r="F91" s="413"/>
      <c r="G91" s="413"/>
      <c r="H91" s="412">
        <f t="shared" si="58"/>
        <v>0</v>
      </c>
      <c r="I91" s="399">
        <f>SUM('Р.II.Услуги_семьи'!M12:M16)+SUM('Р.II.Услуги_семьи'!M19:M24)+SUM('Р.II.Услуги_семьи'!M29:M30)+'Р.II.Услуги_семьи'!M32+SUM('Р.II.Услуги_семьи'!M36:M39)</f>
        <v>0</v>
      </c>
      <c r="J91" s="423"/>
      <c r="K91" s="423"/>
      <c r="L91" s="412">
        <f t="shared" si="59"/>
        <v>0</v>
      </c>
      <c r="M91" s="419"/>
      <c r="N91" s="417"/>
      <c r="O91" s="417"/>
      <c r="P91" s="289">
        <f t="shared" si="55"/>
      </c>
      <c r="Q91" s="289">
        <f t="shared" si="60"/>
      </c>
      <c r="R91" s="289">
        <f t="shared" si="56"/>
      </c>
      <c r="S91" s="289">
        <f t="shared" si="61"/>
      </c>
      <c r="T91" s="221"/>
      <c r="U91" s="221"/>
      <c r="V91" s="221"/>
      <c r="W91" s="222"/>
      <c r="X91" s="221"/>
      <c r="Y91" s="221"/>
      <c r="Z91" s="221"/>
      <c r="AA91" s="224"/>
    </row>
    <row r="92" spans="2:27" s="218" customFormat="1" ht="12.75">
      <c r="B92" s="212">
        <v>6</v>
      </c>
      <c r="C92" s="582"/>
      <c r="D92" s="213" t="s">
        <v>47</v>
      </c>
      <c r="E92" s="412">
        <f>П_стационар!H58</f>
        <v>0</v>
      </c>
      <c r="F92" s="413"/>
      <c r="G92" s="413"/>
      <c r="H92" s="412">
        <f t="shared" si="58"/>
        <v>0</v>
      </c>
      <c r="I92" s="399">
        <f>SUM('Р.II.Услуги_семьи'!Q12:Q16)+SUM('Р.II.Услуги_семьи'!Q19:Q24)+SUM('Р.II.Услуги_семьи'!Q29:Q30)+'Р.II.Услуги_семьи'!Q32+SUM('Р.II.Услуги_семьи'!Q36:Q39)</f>
        <v>0</v>
      </c>
      <c r="J92" s="423"/>
      <c r="K92" s="423"/>
      <c r="L92" s="412">
        <f t="shared" si="59"/>
        <v>0</v>
      </c>
      <c r="M92" s="419"/>
      <c r="N92" s="417"/>
      <c r="O92" s="417"/>
      <c r="P92" s="289">
        <f t="shared" si="55"/>
      </c>
      <c r="Q92" s="289">
        <f t="shared" si="60"/>
      </c>
      <c r="R92" s="289">
        <f t="shared" si="56"/>
      </c>
      <c r="S92" s="289">
        <f t="shared" si="61"/>
      </c>
      <c r="T92" s="221"/>
      <c r="U92" s="221"/>
      <c r="V92" s="221"/>
      <c r="W92" s="222"/>
      <c r="X92" s="221"/>
      <c r="Y92" s="221"/>
      <c r="Z92" s="221"/>
      <c r="AA92" s="224"/>
    </row>
    <row r="93" spans="2:27" s="218" customFormat="1" ht="25.5">
      <c r="B93" s="212">
        <v>7</v>
      </c>
      <c r="C93" s="582"/>
      <c r="D93" s="213" t="s">
        <v>46</v>
      </c>
      <c r="E93" s="412">
        <f>П_стационар!H66</f>
        <v>0</v>
      </c>
      <c r="F93" s="413"/>
      <c r="G93" s="413"/>
      <c r="H93" s="412">
        <f t="shared" si="58"/>
        <v>0</v>
      </c>
      <c r="I93" s="399">
        <f>SUM('Р.II.Услуги_семьи'!S12:S16)+SUM('Р.II.Услуги_семьи'!S19:S24)+SUM('Р.II.Услуги_семьи'!S29:S30)+'Р.II.Услуги_семьи'!S32+SUM('Р.II.Услуги_семьи'!S36:S39)</f>
        <v>0</v>
      </c>
      <c r="J93" s="423"/>
      <c r="K93" s="423"/>
      <c r="L93" s="412">
        <f t="shared" si="59"/>
        <v>0</v>
      </c>
      <c r="M93" s="419"/>
      <c r="N93" s="417"/>
      <c r="O93" s="417"/>
      <c r="P93" s="289">
        <f t="shared" si="55"/>
      </c>
      <c r="Q93" s="289">
        <f t="shared" si="60"/>
      </c>
      <c r="R93" s="289">
        <f t="shared" si="56"/>
      </c>
      <c r="S93" s="289">
        <f t="shared" si="61"/>
      </c>
      <c r="T93" s="221"/>
      <c r="U93" s="221"/>
      <c r="V93" s="221"/>
      <c r="W93" s="222"/>
      <c r="X93" s="221"/>
      <c r="Y93" s="221"/>
      <c r="Z93" s="221"/>
      <c r="AA93" s="224"/>
    </row>
    <row r="94" spans="2:27" s="218" customFormat="1" ht="12.75">
      <c r="B94" s="212"/>
      <c r="C94" s="212"/>
      <c r="D94" s="215" t="s">
        <v>8</v>
      </c>
      <c r="E94" s="412">
        <f>П_стационар!H67</f>
        <v>0</v>
      </c>
      <c r="F94" s="413"/>
      <c r="G94" s="413"/>
      <c r="H94" s="412">
        <f t="shared" si="58"/>
        <v>0</v>
      </c>
      <c r="I94" s="412">
        <f>SUM(I87:I93)</f>
        <v>0</v>
      </c>
      <c r="J94" s="412">
        <f>SUM(J87:J93)</f>
        <v>0</v>
      </c>
      <c r="K94" s="412">
        <f>SUM(K87:K93)</f>
        <v>0</v>
      </c>
      <c r="L94" s="412">
        <f>SUM(L87:L93)</f>
        <v>0</v>
      </c>
      <c r="M94" s="420"/>
      <c r="N94" s="421"/>
      <c r="O94" s="415">
        <f>M94-N94</f>
        <v>0</v>
      </c>
      <c r="P94" s="289">
        <f t="shared" si="55"/>
      </c>
      <c r="Q94" s="289">
        <f>IF(F94&gt;0,IF(AND(J94&gt;=F94,N94&gt;0),"","не верно"),"")</f>
      </c>
      <c r="R94" s="289">
        <f t="shared" si="56"/>
      </c>
      <c r="S94" s="289">
        <f>IF(G94&gt;0,IF(AND(K94&gt;G94,O94&gt;0),"","не верно"),"")</f>
      </c>
      <c r="T94" s="221"/>
      <c r="U94" s="221"/>
      <c r="V94" s="221"/>
      <c r="W94" s="222"/>
      <c r="X94" s="221"/>
      <c r="Y94" s="221"/>
      <c r="Z94" s="221"/>
      <c r="AA94" s="224"/>
    </row>
    <row r="95" spans="2:27" s="218" customFormat="1" ht="12.75">
      <c r="B95" s="230"/>
      <c r="C95" s="230"/>
      <c r="D95" s="232"/>
      <c r="E95" s="416"/>
      <c r="F95" s="416"/>
      <c r="G95" s="416"/>
      <c r="H95" s="417"/>
      <c r="I95" s="416"/>
      <c r="J95" s="417"/>
      <c r="K95" s="417"/>
      <c r="L95" s="417"/>
      <c r="M95" s="418"/>
      <c r="N95" s="418"/>
      <c r="O95" s="418"/>
      <c r="P95" s="395"/>
      <c r="Q95" s="395"/>
      <c r="R95" s="395"/>
      <c r="S95" s="395"/>
      <c r="T95" s="221"/>
      <c r="U95" s="221"/>
      <c r="V95" s="221"/>
      <c r="W95" s="222"/>
      <c r="X95" s="221"/>
      <c r="Y95" s="221"/>
      <c r="Z95" s="221"/>
      <c r="AA95" s="224"/>
    </row>
    <row r="96" spans="2:27" s="218" customFormat="1" ht="12.75" customHeight="1">
      <c r="B96" s="212">
        <v>1</v>
      </c>
      <c r="C96" s="598" t="s">
        <v>252</v>
      </c>
      <c r="D96" s="213" t="s">
        <v>49</v>
      </c>
      <c r="E96" s="412">
        <f>Стационар!H24</f>
        <v>0</v>
      </c>
      <c r="F96" s="413"/>
      <c r="G96" s="413"/>
      <c r="H96" s="412">
        <f aca="true" t="shared" si="62" ref="H96:H104">E96-F96-G96</f>
        <v>0</v>
      </c>
      <c r="I96" s="412">
        <f>'Р.II.Услуги_семьи'!G17+'Р.II.Услуги_семьи'!G18+'Р.II.Услуги_семьи'!G25+'Р.II.Услуги_семьи'!G26+'Р.II.Услуги_семьи'!G28+'Р.II.Услуги_семьи'!G31+'Р.II.Услуги_семьи'!G33+'Р.II.Услуги_семьи'!G34+'Р.II.Услуги_семьи'!G35</f>
        <v>0</v>
      </c>
      <c r="J96" s="423"/>
      <c r="K96" s="423"/>
      <c r="L96" s="412">
        <f aca="true" t="shared" si="63" ref="L96:L102">I96-J96-K96</f>
        <v>0</v>
      </c>
      <c r="M96" s="417"/>
      <c r="N96" s="417"/>
      <c r="O96" s="417"/>
      <c r="P96" s="289">
        <f t="shared" si="55"/>
      </c>
      <c r="Q96" s="289">
        <f>IF(F96&gt;0,IF(J96&gt;=F96,"","не верно"),"")</f>
      </c>
      <c r="R96" s="289">
        <f t="shared" si="56"/>
      </c>
      <c r="S96" s="289">
        <f>IF(G96&gt;0,IF(K96&gt;G96,"","не верно"),"")</f>
      </c>
      <c r="T96" s="221"/>
      <c r="U96" s="221"/>
      <c r="V96" s="221"/>
      <c r="W96" s="222"/>
      <c r="X96" s="221"/>
      <c r="Y96" s="221"/>
      <c r="Z96" s="221"/>
      <c r="AA96" s="224"/>
    </row>
    <row r="97" spans="2:27" s="218" customFormat="1" ht="12.75">
      <c r="B97" s="212">
        <v>2</v>
      </c>
      <c r="C97" s="598"/>
      <c r="D97" s="213" t="s">
        <v>43</v>
      </c>
      <c r="E97" s="412">
        <f>Стационар!H37</f>
        <v>0</v>
      </c>
      <c r="F97" s="413"/>
      <c r="G97" s="413"/>
      <c r="H97" s="412">
        <f t="shared" si="62"/>
        <v>0</v>
      </c>
      <c r="I97" s="412">
        <f>'Р.II.Услуги_семьи'!I17+'Р.II.Услуги_семьи'!I18+'Р.II.Услуги_семьи'!I25+'Р.II.Услуги_семьи'!I26+'Р.II.Услуги_семьи'!I28+'Р.II.Услуги_семьи'!I31+'Р.II.Услуги_семьи'!I33+'Р.II.Услуги_семьи'!I34+'Р.II.Услуги_семьи'!I35</f>
        <v>0</v>
      </c>
      <c r="J97" s="423"/>
      <c r="K97" s="423"/>
      <c r="L97" s="412">
        <f t="shared" si="63"/>
        <v>0</v>
      </c>
      <c r="M97" s="417"/>
      <c r="N97" s="417"/>
      <c r="O97" s="417"/>
      <c r="P97" s="289">
        <f t="shared" si="55"/>
      </c>
      <c r="Q97" s="289">
        <f aca="true" t="shared" si="64" ref="Q97:Q102">IF(F97&gt;0,IF(J97&gt;=F97,"","не верно"),"")</f>
      </c>
      <c r="R97" s="289">
        <f t="shared" si="56"/>
      </c>
      <c r="S97" s="289">
        <f aca="true" t="shared" si="65" ref="S97:S102">IF(G97&gt;0,IF(K97&gt;G97,"","не верно"),"")</f>
      </c>
      <c r="T97" s="221"/>
      <c r="U97" s="221"/>
      <c r="V97" s="221"/>
      <c r="W97" s="222"/>
      <c r="X97" s="221"/>
      <c r="Y97" s="221"/>
      <c r="Z97" s="221"/>
      <c r="AA97" s="224"/>
    </row>
    <row r="98" spans="2:27" s="218" customFormat="1" ht="12.75">
      <c r="B98" s="212">
        <v>3</v>
      </c>
      <c r="C98" s="598"/>
      <c r="D98" s="213" t="s">
        <v>44</v>
      </c>
      <c r="E98" s="412">
        <f>Стационар!H43</f>
        <v>0</v>
      </c>
      <c r="F98" s="413"/>
      <c r="G98" s="413"/>
      <c r="H98" s="412">
        <f t="shared" si="62"/>
        <v>0</v>
      </c>
      <c r="I98" s="412">
        <f>'Р.II.Услуги_семьи'!IO17+'Р.II.Услуги_семьи'!O18+'Р.II.Услуги_семьи'!O25+'Р.II.Услуги_семьи'!O26+'Р.II.Услуги_семьи'!O28+'Р.II.Услуги_семьи'!O31+'Р.II.Услуги_семьи'!O33+'Р.II.Услуги_семьи'!O34+'Р.II.Услуги_семьи'!O35</f>
        <v>0</v>
      </c>
      <c r="J98" s="423"/>
      <c r="K98" s="423"/>
      <c r="L98" s="412">
        <f t="shared" si="63"/>
        <v>0</v>
      </c>
      <c r="M98" s="417"/>
      <c r="N98" s="417"/>
      <c r="O98" s="417"/>
      <c r="P98" s="289">
        <f t="shared" si="55"/>
      </c>
      <c r="Q98" s="289">
        <f t="shared" si="64"/>
      </c>
      <c r="R98" s="289">
        <f t="shared" si="56"/>
      </c>
      <c r="S98" s="289">
        <f t="shared" si="65"/>
      </c>
      <c r="T98" s="221"/>
      <c r="U98" s="221"/>
      <c r="V98" s="221"/>
      <c r="W98" s="222"/>
      <c r="X98" s="221"/>
      <c r="Y98" s="221"/>
      <c r="Z98" s="221"/>
      <c r="AA98" s="224"/>
    </row>
    <row r="99" spans="2:27" s="218" customFormat="1" ht="12.75">
      <c r="B99" s="212">
        <v>4</v>
      </c>
      <c r="C99" s="598"/>
      <c r="D99" s="213" t="s">
        <v>45</v>
      </c>
      <c r="E99" s="412">
        <f>Стационар!H49</f>
        <v>0</v>
      </c>
      <c r="F99" s="413"/>
      <c r="G99" s="413"/>
      <c r="H99" s="412">
        <f t="shared" si="62"/>
        <v>0</v>
      </c>
      <c r="I99" s="412">
        <f>'Р.II.Услуги_семьи'!K17+'Р.II.Услуги_семьи'!IK18+'Р.II.Услуги_семьи'!K25+'Р.II.Услуги_семьи'!K26+'Р.II.Услуги_семьи'!K28+'Р.II.Услуги_семьи'!K31+'Р.II.Услуги_семьи'!K33+'Р.II.Услуги_семьи'!K34+'Р.II.Услуги_семьи'!K35</f>
        <v>0</v>
      </c>
      <c r="J99" s="423"/>
      <c r="K99" s="423"/>
      <c r="L99" s="412">
        <f t="shared" si="63"/>
        <v>0</v>
      </c>
      <c r="M99" s="417"/>
      <c r="N99" s="417"/>
      <c r="O99" s="417"/>
      <c r="P99" s="289">
        <f t="shared" si="55"/>
      </c>
      <c r="Q99" s="289">
        <f t="shared" si="64"/>
      </c>
      <c r="R99" s="289">
        <f t="shared" si="56"/>
      </c>
      <c r="S99" s="289">
        <f t="shared" si="65"/>
      </c>
      <c r="T99" s="221"/>
      <c r="U99" s="221"/>
      <c r="V99" s="221"/>
      <c r="W99" s="222"/>
      <c r="X99" s="221"/>
      <c r="Y99" s="221"/>
      <c r="Z99" s="221"/>
      <c r="AA99" s="224"/>
    </row>
    <row r="100" spans="2:27" s="218" customFormat="1" ht="12.75">
      <c r="B100" s="212">
        <v>5</v>
      </c>
      <c r="C100" s="598"/>
      <c r="D100" s="213" t="s">
        <v>48</v>
      </c>
      <c r="E100" s="412">
        <f>Стационар!H53</f>
        <v>0</v>
      </c>
      <c r="F100" s="413"/>
      <c r="G100" s="413"/>
      <c r="H100" s="412">
        <f t="shared" si="62"/>
        <v>0</v>
      </c>
      <c r="I100" s="412">
        <f>'Р.II.Услуги_семьи'!M17+'Р.II.Услуги_семьи'!M18+'Р.II.Услуги_семьи'!M25+'Р.II.Услуги_семьи'!M26+'Р.II.Услуги_семьи'!M28+'Р.II.Услуги_семьи'!M31+'Р.II.Услуги_семьи'!M33+'Р.II.Услуги_семьи'!M34+'Р.II.Услуги_семьи'!M35</f>
        <v>0</v>
      </c>
      <c r="J100" s="423"/>
      <c r="K100" s="423"/>
      <c r="L100" s="412">
        <f t="shared" si="63"/>
        <v>0</v>
      </c>
      <c r="M100" s="417"/>
      <c r="N100" s="417"/>
      <c r="O100" s="417"/>
      <c r="P100" s="289">
        <f t="shared" si="55"/>
      </c>
      <c r="Q100" s="289">
        <f t="shared" si="64"/>
      </c>
      <c r="R100" s="289">
        <f t="shared" si="56"/>
      </c>
      <c r="S100" s="289">
        <f t="shared" si="65"/>
      </c>
      <c r="T100" s="221"/>
      <c r="U100" s="221"/>
      <c r="V100" s="221"/>
      <c r="W100" s="222"/>
      <c r="X100" s="221"/>
      <c r="Y100" s="221"/>
      <c r="Z100" s="221"/>
      <c r="AA100" s="224"/>
    </row>
    <row r="101" spans="2:27" s="218" customFormat="1" ht="12.75">
      <c r="B101" s="212">
        <v>6</v>
      </c>
      <c r="C101" s="598"/>
      <c r="D101" s="213" t="s">
        <v>47</v>
      </c>
      <c r="E101" s="412">
        <f>Стационар!H58</f>
        <v>0</v>
      </c>
      <c r="F101" s="413"/>
      <c r="G101" s="413"/>
      <c r="H101" s="412">
        <f t="shared" si="62"/>
        <v>0</v>
      </c>
      <c r="I101" s="412">
        <f>'Р.II.Услуги_семьи'!Q17+'Р.II.Услуги_семьи'!Q18+'Р.II.Услуги_семьи'!Q25+'Р.II.Услуги_семьи'!Q26+'Р.II.Услуги_семьи'!Q28+'Р.II.Услуги_семьи'!Q31+'Р.II.Услуги_семьи'!Q33+'Р.II.Услуги_семьи'!Q34+'Р.II.Услуги_семьи'!Q35</f>
        <v>0</v>
      </c>
      <c r="J101" s="423"/>
      <c r="K101" s="423"/>
      <c r="L101" s="412">
        <f t="shared" si="63"/>
        <v>0</v>
      </c>
      <c r="M101" s="417"/>
      <c r="N101" s="417"/>
      <c r="O101" s="417"/>
      <c r="P101" s="289">
        <f t="shared" si="55"/>
      </c>
      <c r="Q101" s="289">
        <f t="shared" si="64"/>
      </c>
      <c r="R101" s="289">
        <f t="shared" si="56"/>
      </c>
      <c r="S101" s="289">
        <f t="shared" si="65"/>
      </c>
      <c r="T101" s="221"/>
      <c r="U101" s="221"/>
      <c r="V101" s="221"/>
      <c r="W101" s="222"/>
      <c r="X101" s="221"/>
      <c r="Y101" s="221"/>
      <c r="Z101" s="221"/>
      <c r="AA101" s="224"/>
    </row>
    <row r="102" spans="2:27" s="218" customFormat="1" ht="25.5">
      <c r="B102" s="212">
        <v>7</v>
      </c>
      <c r="C102" s="598"/>
      <c r="D102" s="213" t="s">
        <v>46</v>
      </c>
      <c r="E102" s="412">
        <f>Стационар!H67</f>
        <v>0</v>
      </c>
      <c r="F102" s="413"/>
      <c r="G102" s="413"/>
      <c r="H102" s="412">
        <f t="shared" si="62"/>
        <v>0</v>
      </c>
      <c r="I102" s="412">
        <f>'Р.II.Услуги_семьи'!S17+'Р.II.Услуги_семьи'!S18+'Р.II.Услуги_семьи'!S25+'Р.II.Услуги_семьи'!S26+'Р.II.Услуги_семьи'!S28+'Р.II.Услуги_семьи'!S31+'Р.II.Услуги_семьи'!S33+'Р.II.Услуги_семьи'!S34+'Р.II.Услуги_семьи'!S35</f>
        <v>0</v>
      </c>
      <c r="J102" s="423"/>
      <c r="K102" s="423"/>
      <c r="L102" s="412">
        <f t="shared" si="63"/>
        <v>0</v>
      </c>
      <c r="M102" s="417"/>
      <c r="N102" s="417"/>
      <c r="O102" s="417"/>
      <c r="P102" s="289">
        <f t="shared" si="55"/>
      </c>
      <c r="Q102" s="289">
        <f t="shared" si="64"/>
      </c>
      <c r="R102" s="289">
        <f t="shared" si="56"/>
      </c>
      <c r="S102" s="289">
        <f t="shared" si="65"/>
      </c>
      <c r="T102" s="221"/>
      <c r="U102" s="221"/>
      <c r="V102" s="221"/>
      <c r="W102" s="222"/>
      <c r="X102" s="221"/>
      <c r="Y102" s="221"/>
      <c r="Z102" s="221"/>
      <c r="AA102" s="224"/>
    </row>
    <row r="103" spans="2:27" s="218" customFormat="1" ht="12.75">
      <c r="B103" s="212"/>
      <c r="C103" s="212"/>
      <c r="D103" s="214" t="s">
        <v>8</v>
      </c>
      <c r="E103" s="412">
        <f>Стационар!H68</f>
        <v>0</v>
      </c>
      <c r="F103" s="413"/>
      <c r="G103" s="413"/>
      <c r="H103" s="412">
        <f t="shared" si="62"/>
        <v>0</v>
      </c>
      <c r="I103" s="412">
        <f>SUM(I96:I102)</f>
        <v>0</v>
      </c>
      <c r="J103" s="412">
        <f>SUM(J96:J102)</f>
        <v>0</v>
      </c>
      <c r="K103" s="412">
        <f>SUM(K96:K102)</f>
        <v>0</v>
      </c>
      <c r="L103" s="412">
        <f>SUM(L96:L102)</f>
        <v>0</v>
      </c>
      <c r="M103" s="423"/>
      <c r="N103" s="423"/>
      <c r="O103" s="431">
        <f>M103-N103</f>
        <v>0</v>
      </c>
      <c r="P103" s="289">
        <f t="shared" si="55"/>
      </c>
      <c r="Q103" s="289">
        <f>IF(F103&gt;0,IF(AND(J103&gt;=F103,N103&gt;0),"","не верно"),"")</f>
      </c>
      <c r="R103" s="289">
        <f t="shared" si="56"/>
      </c>
      <c r="S103" s="289">
        <f>IF(G103&gt;0,IF(AND(K103&gt;G103,O103&gt;0),"","не верно"),"")</f>
      </c>
      <c r="T103" s="221"/>
      <c r="U103" s="221"/>
      <c r="V103" s="221"/>
      <c r="W103" s="222"/>
      <c r="X103" s="221"/>
      <c r="Y103" s="221"/>
      <c r="Z103" s="221"/>
      <c r="AA103" s="224"/>
    </row>
    <row r="104" spans="2:27" s="218" customFormat="1" ht="12.75">
      <c r="B104" s="212"/>
      <c r="C104" s="212"/>
      <c r="D104" s="216" t="s">
        <v>60</v>
      </c>
      <c r="E104" s="424">
        <f>'Р.II.Услуги_семьи'!D10+'Р.II.Услуги_семьи'!D26+'Р.II.Услуги_семьи'!D27+'Р.II.Услуги_семьи'!D31+'Р.II.Услуги_семьи'!D32+'Р.II.Услуги_семьи'!D33+'Р.II.Услуги_семьи'!D34+'Р.II.Услуги_семьи'!D35+'Р.II.Услуги_семьи'!D36+'Р.II.Услуги_семьи'!D37+'Р.II.Услуги_семьи'!D38+'Р.II.Услуги_семьи'!D39</f>
        <v>0</v>
      </c>
      <c r="F104" s="425"/>
      <c r="G104" s="425"/>
      <c r="H104" s="424">
        <f t="shared" si="62"/>
        <v>0</v>
      </c>
      <c r="I104" s="424">
        <f aca="true" t="shared" si="66" ref="I104:O104">I85+I94+I103</f>
        <v>0</v>
      </c>
      <c r="J104" s="424">
        <f t="shared" si="66"/>
        <v>0</v>
      </c>
      <c r="K104" s="424">
        <f t="shared" si="66"/>
        <v>0</v>
      </c>
      <c r="L104" s="424">
        <f t="shared" si="66"/>
        <v>0</v>
      </c>
      <c r="M104" s="426">
        <f t="shared" si="66"/>
        <v>0</v>
      </c>
      <c r="N104" s="426">
        <f t="shared" si="66"/>
        <v>0</v>
      </c>
      <c r="O104" s="426">
        <f t="shared" si="66"/>
        <v>0</v>
      </c>
      <c r="P104" s="289">
        <f t="shared" si="55"/>
      </c>
      <c r="Q104" s="289">
        <f>IF(F104&gt;0,IF(AND(J104&gt;=F104,N104&gt;0),"","не верно"),"")</f>
      </c>
      <c r="R104" s="289">
        <f t="shared" si="56"/>
      </c>
      <c r="S104" s="289">
        <f>IF(G104&gt;0,IF(AND(K104&gt;G104,O104&gt;0),"","не верно"),"")</f>
      </c>
      <c r="T104" s="221"/>
      <c r="U104" s="221"/>
      <c r="V104" s="221"/>
      <c r="W104" s="222"/>
      <c r="X104" s="221"/>
      <c r="Y104" s="221"/>
      <c r="Z104" s="221"/>
      <c r="AA104" s="224"/>
    </row>
    <row r="105" spans="4:27" s="218" customFormat="1" ht="12.75">
      <c r="D105" s="219"/>
      <c r="E105" s="220"/>
      <c r="F105" s="220"/>
      <c r="G105" s="220"/>
      <c r="H105" s="220"/>
      <c r="I105" s="221"/>
      <c r="J105" s="221"/>
      <c r="K105" s="221"/>
      <c r="L105" s="222"/>
      <c r="M105" s="221"/>
      <c r="N105" s="221"/>
      <c r="O105" s="221"/>
      <c r="P105" s="223"/>
      <c r="Q105" s="223"/>
      <c r="R105" s="223"/>
      <c r="S105" s="223"/>
      <c r="T105" s="221"/>
      <c r="U105" s="221"/>
      <c r="V105" s="221"/>
      <c r="W105" s="222"/>
      <c r="X105" s="221"/>
      <c r="Y105" s="221"/>
      <c r="Z105" s="221"/>
      <c r="AA105" s="224"/>
    </row>
    <row r="106" spans="2:27" s="218" customFormat="1" ht="12.75" customHeight="1">
      <c r="B106" s="596"/>
      <c r="C106" s="596"/>
      <c r="D106" s="596"/>
      <c r="E106" s="603" t="s">
        <v>257</v>
      </c>
      <c r="F106" s="600"/>
      <c r="G106" s="600"/>
      <c r="H106" s="600"/>
      <c r="I106" s="600"/>
      <c r="J106" s="600"/>
      <c r="K106" s="600"/>
      <c r="L106" s="600"/>
      <c r="M106" s="600"/>
      <c r="N106" s="600"/>
      <c r="O106" s="600"/>
      <c r="P106" s="223"/>
      <c r="Q106" s="223"/>
      <c r="R106" s="223"/>
      <c r="S106" s="223"/>
      <c r="T106" s="221"/>
      <c r="U106" s="221"/>
      <c r="V106" s="221"/>
      <c r="W106" s="222"/>
      <c r="X106" s="221"/>
      <c r="Y106" s="221"/>
      <c r="Z106" s="221"/>
      <c r="AA106" s="224"/>
    </row>
    <row r="107" spans="2:27" s="218" customFormat="1" ht="12.75" customHeight="1">
      <c r="B107" s="596"/>
      <c r="C107" s="596"/>
      <c r="D107" s="596"/>
      <c r="E107" s="600"/>
      <c r="F107" s="600"/>
      <c r="G107" s="600"/>
      <c r="H107" s="600"/>
      <c r="I107" s="600"/>
      <c r="J107" s="600"/>
      <c r="K107" s="600"/>
      <c r="L107" s="600"/>
      <c r="M107" s="600"/>
      <c r="N107" s="600"/>
      <c r="O107" s="600"/>
      <c r="P107" s="223"/>
      <c r="Q107" s="223"/>
      <c r="R107" s="223"/>
      <c r="S107" s="223"/>
      <c r="T107" s="221"/>
      <c r="U107" s="221"/>
      <c r="V107" s="221"/>
      <c r="W107" s="222"/>
      <c r="X107" s="221"/>
      <c r="Y107" s="221"/>
      <c r="Z107" s="221"/>
      <c r="AA107" s="224"/>
    </row>
    <row r="108" spans="2:27" s="218" customFormat="1" ht="12.75" customHeight="1">
      <c r="B108" s="596"/>
      <c r="C108" s="596"/>
      <c r="D108" s="596"/>
      <c r="E108" s="597" t="s">
        <v>249</v>
      </c>
      <c r="F108" s="597"/>
      <c r="G108" s="597"/>
      <c r="H108" s="597"/>
      <c r="I108" s="602" t="s">
        <v>53</v>
      </c>
      <c r="J108" s="602"/>
      <c r="K108" s="602"/>
      <c r="L108" s="602"/>
      <c r="M108" s="602" t="s">
        <v>75</v>
      </c>
      <c r="N108" s="602"/>
      <c r="O108" s="602"/>
      <c r="P108" s="223"/>
      <c r="Q108" s="223"/>
      <c r="R108" s="223"/>
      <c r="S108" s="223"/>
      <c r="T108" s="221"/>
      <c r="U108" s="221"/>
      <c r="V108" s="221"/>
      <c r="W108" s="222"/>
      <c r="X108" s="221"/>
      <c r="Y108" s="221"/>
      <c r="Z108" s="221"/>
      <c r="AA108" s="224"/>
    </row>
    <row r="109" spans="2:27" s="218" customFormat="1" ht="12.75">
      <c r="B109" s="596"/>
      <c r="C109" s="596"/>
      <c r="D109" s="596"/>
      <c r="E109" s="592" t="s">
        <v>8</v>
      </c>
      <c r="F109" s="591" t="s">
        <v>30</v>
      </c>
      <c r="G109" s="591"/>
      <c r="H109" s="591"/>
      <c r="I109" s="593" t="s">
        <v>8</v>
      </c>
      <c r="J109" s="591" t="s">
        <v>30</v>
      </c>
      <c r="K109" s="591"/>
      <c r="L109" s="591"/>
      <c r="M109" s="592" t="s">
        <v>8</v>
      </c>
      <c r="N109" s="594" t="s">
        <v>30</v>
      </c>
      <c r="O109" s="594"/>
      <c r="P109" s="289"/>
      <c r="Q109" s="289" t="s">
        <v>261</v>
      </c>
      <c r="R109" s="289"/>
      <c r="S109" s="289"/>
      <c r="T109" s="221"/>
      <c r="U109" s="221"/>
      <c r="V109" s="221"/>
      <c r="W109" s="222"/>
      <c r="X109" s="221"/>
      <c r="Y109" s="221"/>
      <c r="Z109" s="221"/>
      <c r="AA109" s="224"/>
    </row>
    <row r="110" spans="2:27" s="218" customFormat="1" ht="51">
      <c r="B110" s="596"/>
      <c r="C110" s="596"/>
      <c r="D110" s="596"/>
      <c r="E110" s="592"/>
      <c r="F110" s="211" t="s">
        <v>255</v>
      </c>
      <c r="G110" s="211" t="s">
        <v>253</v>
      </c>
      <c r="H110" s="211" t="s">
        <v>59</v>
      </c>
      <c r="I110" s="593"/>
      <c r="J110" s="211" t="s">
        <v>255</v>
      </c>
      <c r="K110" s="211" t="s">
        <v>253</v>
      </c>
      <c r="L110" s="211" t="s">
        <v>59</v>
      </c>
      <c r="M110" s="592"/>
      <c r="N110" s="211" t="s">
        <v>255</v>
      </c>
      <c r="O110" s="211" t="s">
        <v>253</v>
      </c>
      <c r="P110" s="344" t="s">
        <v>336</v>
      </c>
      <c r="Q110" s="345" t="s">
        <v>301</v>
      </c>
      <c r="R110" s="345" t="s">
        <v>330</v>
      </c>
      <c r="S110" s="345" t="s">
        <v>302</v>
      </c>
      <c r="T110" s="221"/>
      <c r="U110" s="221"/>
      <c r="V110" s="221"/>
      <c r="W110" s="222"/>
      <c r="X110" s="221"/>
      <c r="Y110" s="221"/>
      <c r="Z110" s="221"/>
      <c r="AA110" s="224"/>
    </row>
    <row r="111" spans="2:27" s="218" customFormat="1" ht="12.75">
      <c r="B111" s="583" t="s">
        <v>31</v>
      </c>
      <c r="C111" s="583"/>
      <c r="D111" s="583"/>
      <c r="E111" s="64">
        <v>1</v>
      </c>
      <c r="F111" s="64">
        <v>2</v>
      </c>
      <c r="G111" s="64">
        <v>3</v>
      </c>
      <c r="H111" s="64">
        <v>4</v>
      </c>
      <c r="I111" s="64">
        <v>5</v>
      </c>
      <c r="J111" s="64">
        <v>6</v>
      </c>
      <c r="K111" s="64">
        <v>7</v>
      </c>
      <c r="L111" s="64">
        <v>8</v>
      </c>
      <c r="M111" s="64">
        <v>9</v>
      </c>
      <c r="N111" s="64">
        <v>10</v>
      </c>
      <c r="O111" s="217">
        <v>11</v>
      </c>
      <c r="P111" s="395"/>
      <c r="Q111" s="395"/>
      <c r="R111" s="1"/>
      <c r="S111" s="395"/>
      <c r="T111" s="221"/>
      <c r="U111" s="221"/>
      <c r="V111" s="221"/>
      <c r="W111" s="222"/>
      <c r="X111" s="221"/>
      <c r="Y111" s="221"/>
      <c r="Z111" s="221"/>
      <c r="AA111" s="224"/>
    </row>
    <row r="112" spans="2:27" s="218" customFormat="1" ht="12.75">
      <c r="B112" s="212">
        <v>1</v>
      </c>
      <c r="C112" s="595" t="s">
        <v>250</v>
      </c>
      <c r="D112" s="213" t="s">
        <v>49</v>
      </c>
      <c r="E112" s="412">
        <f>Надомное!J34</f>
        <v>0</v>
      </c>
      <c r="F112" s="413"/>
      <c r="G112" s="413"/>
      <c r="H112" s="412">
        <f aca="true" t="shared" si="67" ref="H112:H119">E112-F112-G112</f>
        <v>0</v>
      </c>
      <c r="I112" s="412">
        <f>'Р.II.Услуги_другие'!G11</f>
        <v>0</v>
      </c>
      <c r="J112" s="423"/>
      <c r="K112" s="423"/>
      <c r="L112" s="412">
        <f aca="true" t="shared" si="68" ref="L112:L118">I112-J112-K112</f>
        <v>0</v>
      </c>
      <c r="M112" s="414"/>
      <c r="N112" s="421"/>
      <c r="O112" s="415">
        <f aca="true" t="shared" si="69" ref="O112:O119">M112-N112</f>
        <v>0</v>
      </c>
      <c r="P112" s="289">
        <f aca="true" t="shared" si="70" ref="P112:P119">IF(E112=F112+G112+H112,"","не верно")</f>
      </c>
      <c r="Q112" s="289">
        <f aca="true" t="shared" si="71" ref="Q112:Q119">IF(F112&gt;0,IF(AND(J112&gt;=F112,N112&gt;0),"","не верно"),"")</f>
      </c>
      <c r="R112" s="289">
        <f aca="true" t="shared" si="72" ref="R112:R119">IF(I112=J112+K112+L112,"","не верно")</f>
      </c>
      <c r="S112" s="289">
        <f aca="true" t="shared" si="73" ref="S112:S119">IF(G112&gt;0,IF(AND(K112&gt;G112,O112&gt;0),"","не верно"),"")</f>
      </c>
      <c r="T112" s="221"/>
      <c r="U112" s="221"/>
      <c r="V112" s="221"/>
      <c r="W112" s="222"/>
      <c r="X112" s="221"/>
      <c r="Y112" s="221"/>
      <c r="Z112" s="221"/>
      <c r="AA112" s="224"/>
    </row>
    <row r="113" spans="2:27" s="218" customFormat="1" ht="12.75">
      <c r="B113" s="212">
        <v>2</v>
      </c>
      <c r="C113" s="595"/>
      <c r="D113" s="213" t="s">
        <v>43</v>
      </c>
      <c r="E113" s="412">
        <f>Надомное!J46</f>
        <v>0</v>
      </c>
      <c r="F113" s="413"/>
      <c r="G113" s="413"/>
      <c r="H113" s="412">
        <f t="shared" si="67"/>
        <v>0</v>
      </c>
      <c r="I113" s="412">
        <f>'Р.II.Услуги_другие'!I11</f>
        <v>0</v>
      </c>
      <c r="J113" s="423"/>
      <c r="K113" s="423"/>
      <c r="L113" s="412">
        <f t="shared" si="68"/>
        <v>0</v>
      </c>
      <c r="M113" s="414"/>
      <c r="N113" s="421"/>
      <c r="O113" s="415">
        <f t="shared" si="69"/>
        <v>0</v>
      </c>
      <c r="P113" s="289">
        <f t="shared" si="70"/>
      </c>
      <c r="Q113" s="289">
        <f t="shared" si="71"/>
      </c>
      <c r="R113" s="289">
        <f t="shared" si="72"/>
      </c>
      <c r="S113" s="289">
        <f t="shared" si="73"/>
      </c>
      <c r="T113" s="221"/>
      <c r="U113" s="221"/>
      <c r="V113" s="221"/>
      <c r="W113" s="222"/>
      <c r="X113" s="221"/>
      <c r="Y113" s="221"/>
      <c r="Z113" s="221"/>
      <c r="AA113" s="224"/>
    </row>
    <row r="114" spans="2:27" s="218" customFormat="1" ht="12.75">
      <c r="B114" s="212">
        <v>3</v>
      </c>
      <c r="C114" s="595"/>
      <c r="D114" s="213" t="s">
        <v>44</v>
      </c>
      <c r="E114" s="412">
        <f>Надомное!J51</f>
        <v>0</v>
      </c>
      <c r="F114" s="413"/>
      <c r="G114" s="413"/>
      <c r="H114" s="412">
        <f t="shared" si="67"/>
        <v>0</v>
      </c>
      <c r="I114" s="412">
        <f>'Р.II.Услуги_другие'!O11</f>
        <v>0</v>
      </c>
      <c r="J114" s="423"/>
      <c r="K114" s="423"/>
      <c r="L114" s="412">
        <f t="shared" si="68"/>
        <v>0</v>
      </c>
      <c r="M114" s="414"/>
      <c r="N114" s="421"/>
      <c r="O114" s="415">
        <f t="shared" si="69"/>
        <v>0</v>
      </c>
      <c r="P114" s="289">
        <f t="shared" si="70"/>
      </c>
      <c r="Q114" s="289">
        <f t="shared" si="71"/>
      </c>
      <c r="R114" s="289">
        <f t="shared" si="72"/>
      </c>
      <c r="S114" s="289">
        <f t="shared" si="73"/>
      </c>
      <c r="T114" s="221"/>
      <c r="U114" s="221"/>
      <c r="V114" s="221"/>
      <c r="W114" s="222"/>
      <c r="X114" s="221"/>
      <c r="Y114" s="221"/>
      <c r="Z114" s="221"/>
      <c r="AA114" s="224"/>
    </row>
    <row r="115" spans="2:27" s="218" customFormat="1" ht="12.75">
      <c r="B115" s="212">
        <v>4</v>
      </c>
      <c r="C115" s="595"/>
      <c r="D115" s="213" t="s">
        <v>45</v>
      </c>
      <c r="E115" s="412"/>
      <c r="F115" s="413"/>
      <c r="G115" s="413"/>
      <c r="H115" s="412">
        <f t="shared" si="67"/>
        <v>0</v>
      </c>
      <c r="I115" s="412">
        <f>'Р.II.Услуги_другие'!K11</f>
        <v>0</v>
      </c>
      <c r="J115" s="423"/>
      <c r="K115" s="423"/>
      <c r="L115" s="412">
        <f t="shared" si="68"/>
        <v>0</v>
      </c>
      <c r="M115" s="414"/>
      <c r="N115" s="421"/>
      <c r="O115" s="415">
        <f t="shared" si="69"/>
        <v>0</v>
      </c>
      <c r="P115" s="289">
        <f t="shared" si="70"/>
      </c>
      <c r="Q115" s="289">
        <f t="shared" si="71"/>
      </c>
      <c r="R115" s="289">
        <f t="shared" si="72"/>
      </c>
      <c r="S115" s="289">
        <f t="shared" si="73"/>
      </c>
      <c r="T115" s="221"/>
      <c r="U115" s="221"/>
      <c r="V115" s="221"/>
      <c r="W115" s="222"/>
      <c r="X115" s="221"/>
      <c r="Y115" s="221"/>
      <c r="Z115" s="221"/>
      <c r="AA115" s="224"/>
    </row>
    <row r="116" spans="2:27" s="218" customFormat="1" ht="12.75">
      <c r="B116" s="212">
        <v>5</v>
      </c>
      <c r="C116" s="595"/>
      <c r="D116" s="213" t="s">
        <v>48</v>
      </c>
      <c r="E116" s="412"/>
      <c r="F116" s="413"/>
      <c r="G116" s="413"/>
      <c r="H116" s="412">
        <f t="shared" si="67"/>
        <v>0</v>
      </c>
      <c r="I116" s="412">
        <f>'Р.II.Услуги_другие'!M11</f>
        <v>0</v>
      </c>
      <c r="J116" s="423"/>
      <c r="K116" s="423"/>
      <c r="L116" s="412">
        <f t="shared" si="68"/>
        <v>0</v>
      </c>
      <c r="M116" s="414"/>
      <c r="N116" s="421"/>
      <c r="O116" s="415">
        <f t="shared" si="69"/>
        <v>0</v>
      </c>
      <c r="P116" s="289">
        <f t="shared" si="70"/>
      </c>
      <c r="Q116" s="289">
        <f t="shared" si="71"/>
      </c>
      <c r="R116" s="289">
        <f t="shared" si="72"/>
      </c>
      <c r="S116" s="289">
        <f t="shared" si="73"/>
      </c>
      <c r="T116" s="221"/>
      <c r="U116" s="221"/>
      <c r="V116" s="221"/>
      <c r="W116" s="222"/>
      <c r="X116" s="221"/>
      <c r="Y116" s="221"/>
      <c r="Z116" s="221"/>
      <c r="AA116" s="224"/>
    </row>
    <row r="117" spans="2:27" s="218" customFormat="1" ht="12.75">
      <c r="B117" s="212">
        <v>6</v>
      </c>
      <c r="C117" s="595"/>
      <c r="D117" s="213" t="s">
        <v>47</v>
      </c>
      <c r="E117" s="412">
        <f>Надомное!J56</f>
        <v>0</v>
      </c>
      <c r="F117" s="413"/>
      <c r="G117" s="413"/>
      <c r="H117" s="412">
        <f t="shared" si="67"/>
        <v>0</v>
      </c>
      <c r="I117" s="412">
        <f>'Р.II.Услуги_другие'!Q11</f>
        <v>0</v>
      </c>
      <c r="J117" s="413"/>
      <c r="K117" s="423"/>
      <c r="L117" s="412">
        <f t="shared" si="68"/>
        <v>0</v>
      </c>
      <c r="M117" s="414"/>
      <c r="N117" s="421"/>
      <c r="O117" s="415">
        <f t="shared" si="69"/>
        <v>0</v>
      </c>
      <c r="P117" s="289">
        <f t="shared" si="70"/>
      </c>
      <c r="Q117" s="289">
        <f t="shared" si="71"/>
      </c>
      <c r="R117" s="289">
        <f t="shared" si="72"/>
      </c>
      <c r="S117" s="289">
        <f t="shared" si="73"/>
      </c>
      <c r="T117" s="221"/>
      <c r="U117" s="221"/>
      <c r="V117" s="221"/>
      <c r="W117" s="222"/>
      <c r="X117" s="221"/>
      <c r="Y117" s="221"/>
      <c r="Z117" s="221"/>
      <c r="AA117" s="224"/>
    </row>
    <row r="118" spans="2:27" s="218" customFormat="1" ht="25.5">
      <c r="B118" s="212">
        <v>7</v>
      </c>
      <c r="C118" s="595"/>
      <c r="D118" s="213" t="s">
        <v>46</v>
      </c>
      <c r="E118" s="412">
        <f>Надомное!J61</f>
        <v>0</v>
      </c>
      <c r="F118" s="413"/>
      <c r="G118" s="413"/>
      <c r="H118" s="412">
        <f t="shared" si="67"/>
        <v>0</v>
      </c>
      <c r="I118" s="412">
        <f>'Р.II.Услуги_другие'!S11</f>
        <v>0</v>
      </c>
      <c r="J118" s="423"/>
      <c r="K118" s="423"/>
      <c r="L118" s="412">
        <f t="shared" si="68"/>
        <v>0</v>
      </c>
      <c r="M118" s="414"/>
      <c r="N118" s="421"/>
      <c r="O118" s="415">
        <f t="shared" si="69"/>
        <v>0</v>
      </c>
      <c r="P118" s="289">
        <f t="shared" si="70"/>
      </c>
      <c r="Q118" s="289">
        <f t="shared" si="71"/>
      </c>
      <c r="R118" s="289">
        <f t="shared" si="72"/>
      </c>
      <c r="S118" s="289">
        <f t="shared" si="73"/>
      </c>
      <c r="T118" s="221"/>
      <c r="U118" s="221"/>
      <c r="V118" s="221"/>
      <c r="W118" s="222"/>
      <c r="X118" s="221"/>
      <c r="Y118" s="221"/>
      <c r="Z118" s="221"/>
      <c r="AA118" s="224"/>
    </row>
    <row r="119" spans="2:27" s="218" customFormat="1" ht="12.75">
      <c r="B119" s="212"/>
      <c r="C119" s="212"/>
      <c r="D119" s="214" t="s">
        <v>8</v>
      </c>
      <c r="E119" s="412">
        <f>Надомное!J62</f>
        <v>0</v>
      </c>
      <c r="F119" s="413"/>
      <c r="G119" s="413"/>
      <c r="H119" s="412">
        <f t="shared" si="67"/>
        <v>0</v>
      </c>
      <c r="I119" s="412">
        <f aca="true" t="shared" si="74" ref="I119:N119">SUM(I112:I118)</f>
        <v>0</v>
      </c>
      <c r="J119" s="412">
        <f t="shared" si="74"/>
        <v>0</v>
      </c>
      <c r="K119" s="412">
        <f t="shared" si="74"/>
        <v>0</v>
      </c>
      <c r="L119" s="412">
        <f t="shared" si="74"/>
        <v>0</v>
      </c>
      <c r="M119" s="415">
        <f t="shared" si="74"/>
        <v>0</v>
      </c>
      <c r="N119" s="415">
        <f t="shared" si="74"/>
        <v>0</v>
      </c>
      <c r="O119" s="415">
        <f t="shared" si="69"/>
        <v>0</v>
      </c>
      <c r="P119" s="289">
        <f t="shared" si="70"/>
      </c>
      <c r="Q119" s="289">
        <f t="shared" si="71"/>
      </c>
      <c r="R119" s="289">
        <f t="shared" si="72"/>
      </c>
      <c r="S119" s="289">
        <f t="shared" si="73"/>
      </c>
      <c r="T119" s="221"/>
      <c r="U119" s="221"/>
      <c r="V119" s="221"/>
      <c r="W119" s="222"/>
      <c r="X119" s="221"/>
      <c r="Y119" s="221"/>
      <c r="Z119" s="221"/>
      <c r="AA119" s="224"/>
    </row>
    <row r="120" spans="2:27" s="218" customFormat="1" ht="12.75">
      <c r="B120" s="230"/>
      <c r="C120" s="230"/>
      <c r="D120" s="231"/>
      <c r="E120" s="416"/>
      <c r="F120" s="416"/>
      <c r="G120" s="416"/>
      <c r="H120" s="417"/>
      <c r="I120" s="416"/>
      <c r="J120" s="417"/>
      <c r="K120" s="417"/>
      <c r="L120" s="417"/>
      <c r="M120" s="418"/>
      <c r="N120" s="418"/>
      <c r="O120" s="418"/>
      <c r="P120" s="395"/>
      <c r="Q120" s="395"/>
      <c r="R120" s="395"/>
      <c r="S120" s="395"/>
      <c r="T120" s="221"/>
      <c r="U120" s="221"/>
      <c r="V120" s="221"/>
      <c r="W120" s="222"/>
      <c r="X120" s="221"/>
      <c r="Y120" s="221"/>
      <c r="Z120" s="221"/>
      <c r="AA120" s="224"/>
    </row>
    <row r="121" spans="2:27" s="218" customFormat="1" ht="12.75">
      <c r="B121" s="212">
        <v>1</v>
      </c>
      <c r="C121" s="582" t="s">
        <v>251</v>
      </c>
      <c r="D121" s="213" t="s">
        <v>49</v>
      </c>
      <c r="E121" s="412">
        <f>П_стационар!J22</f>
        <v>0</v>
      </c>
      <c r="F121" s="413"/>
      <c r="G121" s="413"/>
      <c r="H121" s="412">
        <f aca="true" t="shared" si="75" ref="H121:H128">E121-F121-G121</f>
        <v>0</v>
      </c>
      <c r="I121" s="412">
        <f>SUM('Р.II.Услуги_другие'!G12:G16)+SUM('Р.II.Услуги_другие'!G19:G24)+SUM('Р.II.Услуги_другие'!G29:G30)+'Р.II.Услуги_другие'!G32+SUM('Р.II.Услуги_другие'!G36:G39)</f>
        <v>0</v>
      </c>
      <c r="J121" s="423"/>
      <c r="K121" s="423"/>
      <c r="L121" s="412">
        <f aca="true" t="shared" si="76" ref="L121:L127">I121-J121-K121</f>
        <v>0</v>
      </c>
      <c r="M121" s="419"/>
      <c r="N121" s="417"/>
      <c r="O121" s="417"/>
      <c r="P121" s="289">
        <f aca="true" t="shared" si="77" ref="P121:P128">IF(E121=F121+G121+H121,"","не верно")</f>
      </c>
      <c r="Q121" s="289">
        <f>IF(F121&gt;0,IF(J121&gt;=F121,"","не верно"),"")</f>
      </c>
      <c r="R121" s="289">
        <f aca="true" t="shared" si="78" ref="R121:R128">IF(I121=J121+K121+L121,"","не верно")</f>
      </c>
      <c r="S121" s="289">
        <f>IF(G121&gt;0,IF(K121&gt;G121,"","не верно"),"")</f>
      </c>
      <c r="T121" s="221"/>
      <c r="U121" s="221"/>
      <c r="V121" s="221"/>
      <c r="W121" s="222"/>
      <c r="X121" s="221"/>
      <c r="Y121" s="221"/>
      <c r="Z121" s="221"/>
      <c r="AA121" s="224"/>
    </row>
    <row r="122" spans="2:27" s="218" customFormat="1" ht="12.75">
      <c r="B122" s="212">
        <v>2</v>
      </c>
      <c r="C122" s="582"/>
      <c r="D122" s="213" t="s">
        <v>43</v>
      </c>
      <c r="E122" s="412">
        <f>П_стационар!J33</f>
        <v>0</v>
      </c>
      <c r="F122" s="413"/>
      <c r="G122" s="413"/>
      <c r="H122" s="412">
        <f t="shared" si="75"/>
        <v>0</v>
      </c>
      <c r="I122" s="412">
        <f>SUM('Р.II.Услуги_другие'!I12:I16)+SUM('Р.II.Услуги_другие'!I19:I24)+SUM('Р.II.Услуги_другие'!I29:I30)+'Р.II.Услуги_другие'!I32+SUM('Р.II.Услуги_другие'!I36:I39)</f>
        <v>0</v>
      </c>
      <c r="J122" s="423"/>
      <c r="K122" s="423"/>
      <c r="L122" s="412">
        <f t="shared" si="76"/>
        <v>0</v>
      </c>
      <c r="M122" s="419"/>
      <c r="N122" s="417"/>
      <c r="O122" s="417"/>
      <c r="P122" s="289">
        <f t="shared" si="77"/>
      </c>
      <c r="Q122" s="289">
        <f aca="true" t="shared" si="79" ref="Q122:Q127">IF(F122&gt;0,IF(J122&gt;=F122,"","не верно"),"")</f>
      </c>
      <c r="R122" s="289">
        <f t="shared" si="78"/>
      </c>
      <c r="S122" s="289">
        <f aca="true" t="shared" si="80" ref="S122:S127">IF(G122&gt;0,IF(K122&gt;G122,"","не верно"),"")</f>
      </c>
      <c r="T122" s="221"/>
      <c r="U122" s="221"/>
      <c r="V122" s="221"/>
      <c r="W122" s="222"/>
      <c r="X122" s="221"/>
      <c r="Y122" s="221"/>
      <c r="Z122" s="221"/>
      <c r="AA122" s="224"/>
    </row>
    <row r="123" spans="2:27" s="218" customFormat="1" ht="12.75">
      <c r="B123" s="212">
        <v>3</v>
      </c>
      <c r="C123" s="582"/>
      <c r="D123" s="213" t="s">
        <v>44</v>
      </c>
      <c r="E123" s="412">
        <f>П_стационар!J40</f>
        <v>0</v>
      </c>
      <c r="F123" s="413"/>
      <c r="G123" s="413"/>
      <c r="H123" s="412">
        <f t="shared" si="75"/>
        <v>0</v>
      </c>
      <c r="I123" s="412">
        <f>SUM('Р.II.Услуги_другие'!O12:O16)+SUM('Р.II.Услуги_другие'!O19:O24)+SUM('Р.II.Услуги_другие'!O29:O30)+'Р.II.Услуги_другие'!O32+SUM('Р.II.Услуги_другие'!O36:O39)</f>
        <v>0</v>
      </c>
      <c r="J123" s="423"/>
      <c r="K123" s="423"/>
      <c r="L123" s="412">
        <f t="shared" si="76"/>
        <v>0</v>
      </c>
      <c r="M123" s="419"/>
      <c r="N123" s="417"/>
      <c r="O123" s="417"/>
      <c r="P123" s="289">
        <f t="shared" si="77"/>
      </c>
      <c r="Q123" s="289">
        <f t="shared" si="79"/>
      </c>
      <c r="R123" s="289">
        <f t="shared" si="78"/>
      </c>
      <c r="S123" s="289">
        <f t="shared" si="80"/>
      </c>
      <c r="T123" s="221"/>
      <c r="U123" s="221"/>
      <c r="V123" s="221"/>
      <c r="W123" s="222"/>
      <c r="X123" s="221"/>
      <c r="Y123" s="221"/>
      <c r="Z123" s="221"/>
      <c r="AA123" s="224"/>
    </row>
    <row r="124" spans="2:27" s="218" customFormat="1" ht="12.75">
      <c r="B124" s="212">
        <v>4</v>
      </c>
      <c r="C124" s="582"/>
      <c r="D124" s="213" t="s">
        <v>45</v>
      </c>
      <c r="E124" s="412">
        <f>П_стационар!J47</f>
        <v>0</v>
      </c>
      <c r="F124" s="413"/>
      <c r="G124" s="413"/>
      <c r="H124" s="412">
        <f t="shared" si="75"/>
        <v>0</v>
      </c>
      <c r="I124" s="412">
        <f>SUM('Р.II.Услуги_другие'!K12:K16)+SUM('Р.II.Услуги_другие'!K19:K24)+SUM('Р.II.Услуги_другие'!K29:K30)+'Р.II.Услуги_другие'!K32+SUM('Р.II.Услуги_другие'!K36:K39)</f>
        <v>0</v>
      </c>
      <c r="J124" s="423"/>
      <c r="K124" s="423"/>
      <c r="L124" s="412">
        <f t="shared" si="76"/>
        <v>0</v>
      </c>
      <c r="M124" s="419"/>
      <c r="N124" s="417"/>
      <c r="O124" s="417"/>
      <c r="P124" s="289">
        <f t="shared" si="77"/>
      </c>
      <c r="Q124" s="289">
        <f t="shared" si="79"/>
      </c>
      <c r="R124" s="289">
        <f t="shared" si="78"/>
      </c>
      <c r="S124" s="289">
        <f t="shared" si="80"/>
      </c>
      <c r="T124" s="221"/>
      <c r="U124" s="221"/>
      <c r="V124" s="221"/>
      <c r="W124" s="222"/>
      <c r="X124" s="221"/>
      <c r="Y124" s="221"/>
      <c r="Z124" s="221"/>
      <c r="AA124" s="224"/>
    </row>
    <row r="125" spans="2:27" s="218" customFormat="1" ht="12.75">
      <c r="B125" s="212">
        <v>5</v>
      </c>
      <c r="C125" s="582"/>
      <c r="D125" s="213" t="s">
        <v>48</v>
      </c>
      <c r="E125" s="412">
        <f>П_стационар!J52</f>
        <v>0</v>
      </c>
      <c r="F125" s="413"/>
      <c r="G125" s="413"/>
      <c r="H125" s="412">
        <f t="shared" si="75"/>
        <v>0</v>
      </c>
      <c r="I125" s="412">
        <f>SUM('Р.II.Услуги_другие'!M12:M16)+SUM('Р.II.Услуги_другие'!M19:M24)+SUM('Р.II.Услуги_другие'!M29:M30)+'Р.II.Услуги_другие'!M32+SUM('Р.II.Услуги_другие'!M36:M39)</f>
        <v>0</v>
      </c>
      <c r="J125" s="423"/>
      <c r="K125" s="423"/>
      <c r="L125" s="412">
        <f t="shared" si="76"/>
        <v>0</v>
      </c>
      <c r="M125" s="419"/>
      <c r="N125" s="417"/>
      <c r="O125" s="417"/>
      <c r="P125" s="289">
        <f t="shared" si="77"/>
      </c>
      <c r="Q125" s="289">
        <f t="shared" si="79"/>
      </c>
      <c r="R125" s="289">
        <f t="shared" si="78"/>
      </c>
      <c r="S125" s="289">
        <f t="shared" si="80"/>
      </c>
      <c r="T125" s="221"/>
      <c r="U125" s="221"/>
      <c r="V125" s="221"/>
      <c r="W125" s="222"/>
      <c r="X125" s="221"/>
      <c r="Y125" s="221"/>
      <c r="Z125" s="221"/>
      <c r="AA125" s="224"/>
    </row>
    <row r="126" spans="2:27" s="218" customFormat="1" ht="12.75">
      <c r="B126" s="212">
        <v>6</v>
      </c>
      <c r="C126" s="582"/>
      <c r="D126" s="213" t="s">
        <v>47</v>
      </c>
      <c r="E126" s="412">
        <f>П_стационар!J58</f>
        <v>0</v>
      </c>
      <c r="F126" s="413"/>
      <c r="G126" s="413"/>
      <c r="H126" s="412">
        <f t="shared" si="75"/>
        <v>0</v>
      </c>
      <c r="I126" s="412">
        <f>SUM('Р.II.Услуги_другие'!Q12:Q16)+SUM('Р.II.Услуги_другие'!Q19:Q24)+SUM('Р.II.Услуги_другие'!Q29:Q30)+'Р.II.Услуги_другие'!Q32+SUM('Р.II.Услуги_другие'!Q36:Q39)</f>
        <v>0</v>
      </c>
      <c r="J126" s="423"/>
      <c r="K126" s="423"/>
      <c r="L126" s="412">
        <f t="shared" si="76"/>
        <v>0</v>
      </c>
      <c r="M126" s="419"/>
      <c r="N126" s="417"/>
      <c r="O126" s="417"/>
      <c r="P126" s="289">
        <f t="shared" si="77"/>
      </c>
      <c r="Q126" s="289">
        <f t="shared" si="79"/>
      </c>
      <c r="R126" s="289">
        <f t="shared" si="78"/>
      </c>
      <c r="S126" s="289">
        <f t="shared" si="80"/>
      </c>
      <c r="T126" s="221"/>
      <c r="U126" s="221"/>
      <c r="V126" s="221"/>
      <c r="W126" s="222"/>
      <c r="X126" s="221"/>
      <c r="Y126" s="221"/>
      <c r="Z126" s="221"/>
      <c r="AA126" s="224"/>
    </row>
    <row r="127" spans="2:27" s="218" customFormat="1" ht="25.5">
      <c r="B127" s="212">
        <v>7</v>
      </c>
      <c r="C127" s="582"/>
      <c r="D127" s="213" t="s">
        <v>46</v>
      </c>
      <c r="E127" s="412">
        <f>П_стационар!J66</f>
        <v>0</v>
      </c>
      <c r="F127" s="413"/>
      <c r="G127" s="413"/>
      <c r="H127" s="412">
        <f t="shared" si="75"/>
        <v>0</v>
      </c>
      <c r="I127" s="412">
        <f>SUM('Р.II.Услуги_другие'!S12:S16)+SUM('Р.II.Услуги_другие'!S19:S24)+SUM('Р.II.Услуги_другие'!S29:S30)+'Р.II.Услуги_другие'!S32+SUM('Р.II.Услуги_другие'!S36:S39)</f>
        <v>0</v>
      </c>
      <c r="J127" s="423"/>
      <c r="K127" s="423"/>
      <c r="L127" s="412">
        <f t="shared" si="76"/>
        <v>0</v>
      </c>
      <c r="M127" s="419"/>
      <c r="N127" s="417"/>
      <c r="O127" s="417"/>
      <c r="P127" s="289">
        <f t="shared" si="77"/>
      </c>
      <c r="Q127" s="289">
        <f t="shared" si="79"/>
      </c>
      <c r="R127" s="289">
        <f t="shared" si="78"/>
      </c>
      <c r="S127" s="289">
        <f t="shared" si="80"/>
      </c>
      <c r="T127" s="221"/>
      <c r="U127" s="221"/>
      <c r="V127" s="221"/>
      <c r="W127" s="222"/>
      <c r="X127" s="221"/>
      <c r="Y127" s="221"/>
      <c r="Z127" s="221"/>
      <c r="AA127" s="224"/>
    </row>
    <row r="128" spans="2:27" s="218" customFormat="1" ht="12.75">
      <c r="B128" s="212"/>
      <c r="C128" s="212"/>
      <c r="D128" s="215" t="s">
        <v>8</v>
      </c>
      <c r="E128" s="412">
        <f>П_стационар!J67</f>
        <v>0</v>
      </c>
      <c r="F128" s="413"/>
      <c r="G128" s="413"/>
      <c r="H128" s="412">
        <f t="shared" si="75"/>
        <v>0</v>
      </c>
      <c r="I128" s="412">
        <f>SUM(I121:I127)</f>
        <v>0</v>
      </c>
      <c r="J128" s="412">
        <f>SUM(J121:J127)</f>
        <v>0</v>
      </c>
      <c r="K128" s="412">
        <f>SUM(K121:K127)</f>
        <v>0</v>
      </c>
      <c r="L128" s="412">
        <f>SUM(L121:L127)</f>
        <v>0</v>
      </c>
      <c r="M128" s="420"/>
      <c r="N128" s="421"/>
      <c r="O128" s="415">
        <f>M128-N128</f>
        <v>0</v>
      </c>
      <c r="P128" s="289">
        <f t="shared" si="77"/>
      </c>
      <c r="Q128" s="289">
        <f>IF(F128&gt;0,IF(AND(J128&gt;=F128,N128&gt;0),"","не верно"),"")</f>
      </c>
      <c r="R128" s="289">
        <f t="shared" si="78"/>
      </c>
      <c r="S128" s="289">
        <f>IF(G128&gt;0,IF(AND(K128&gt;G128,O128&gt;0),"","не верно"),"")</f>
      </c>
      <c r="T128" s="221"/>
      <c r="U128" s="221"/>
      <c r="V128" s="221"/>
      <c r="W128" s="222"/>
      <c r="X128" s="221"/>
      <c r="Y128" s="221"/>
      <c r="Z128" s="221"/>
      <c r="AA128" s="224"/>
    </row>
    <row r="129" spans="2:27" s="218" customFormat="1" ht="12.75">
      <c r="B129" s="230"/>
      <c r="C129" s="230"/>
      <c r="D129" s="232"/>
      <c r="E129" s="416"/>
      <c r="F129" s="416"/>
      <c r="G129" s="416"/>
      <c r="H129" s="417"/>
      <c r="I129" s="416"/>
      <c r="J129" s="417"/>
      <c r="K129" s="417"/>
      <c r="L129" s="417"/>
      <c r="M129" s="422"/>
      <c r="N129" s="422"/>
      <c r="O129" s="418"/>
      <c r="P129" s="395"/>
      <c r="Q129" s="395"/>
      <c r="R129" s="395"/>
      <c r="S129" s="395"/>
      <c r="T129" s="221"/>
      <c r="U129" s="221"/>
      <c r="V129" s="221"/>
      <c r="W129" s="222"/>
      <c r="X129" s="221"/>
      <c r="Y129" s="221"/>
      <c r="Z129" s="221"/>
      <c r="AA129" s="224"/>
    </row>
    <row r="130" spans="2:27" s="218" customFormat="1" ht="12.75">
      <c r="B130" s="212">
        <v>1</v>
      </c>
      <c r="C130" s="598" t="s">
        <v>252</v>
      </c>
      <c r="D130" s="213" t="s">
        <v>49</v>
      </c>
      <c r="E130" s="412">
        <f>Стационар!J24</f>
        <v>0</v>
      </c>
      <c r="F130" s="413"/>
      <c r="G130" s="413"/>
      <c r="H130" s="412">
        <f aca="true" t="shared" si="81" ref="H130:H138">E130-F130-G130</f>
        <v>0</v>
      </c>
      <c r="I130" s="412">
        <f>'Р.II.Услуги_другие'!G17+'Р.II.Услуги_другие'!G18+'Р.II.Услуги_другие'!G25+'Р.II.Услуги_другие'!G26+'Р.II.Услуги_другие'!G28+'Р.II.Услуги_другие'!G31+'Р.II.Услуги_другие'!G33+'Р.II.Услуги_другие'!G34+'Р.II.Услуги_другие'!G35</f>
        <v>0</v>
      </c>
      <c r="J130" s="423"/>
      <c r="K130" s="423"/>
      <c r="L130" s="412">
        <f aca="true" t="shared" si="82" ref="L130:L136">I130-J130-K130</f>
        <v>0</v>
      </c>
      <c r="M130" s="417"/>
      <c r="N130" s="417"/>
      <c r="O130" s="417"/>
      <c r="P130" s="289">
        <f aca="true" t="shared" si="83" ref="P130:P138">IF(E130=F130+G130+H130,"","не верно")</f>
      </c>
      <c r="Q130" s="289">
        <f>IF(F130&gt;0,IF(J130&gt;=F130,"","не верно"),"")</f>
      </c>
      <c r="R130" s="289">
        <f aca="true" t="shared" si="84" ref="R130:R138">IF(I130=J130+K130+L130,"","не верно")</f>
      </c>
      <c r="S130" s="289">
        <f>IF(G130&gt;0,IF(K130&gt;G130,"","не верно"),"")</f>
      </c>
      <c r="T130" s="221"/>
      <c r="U130" s="221"/>
      <c r="V130" s="221"/>
      <c r="W130" s="222"/>
      <c r="X130" s="221"/>
      <c r="Y130" s="221"/>
      <c r="Z130" s="221"/>
      <c r="AA130" s="224"/>
    </row>
    <row r="131" spans="2:27" s="218" customFormat="1" ht="12.75">
      <c r="B131" s="212">
        <v>2</v>
      </c>
      <c r="C131" s="598"/>
      <c r="D131" s="213" t="s">
        <v>43</v>
      </c>
      <c r="E131" s="412">
        <f>Стационар!J37</f>
        <v>0</v>
      </c>
      <c r="F131" s="413"/>
      <c r="G131" s="413"/>
      <c r="H131" s="412">
        <f t="shared" si="81"/>
        <v>0</v>
      </c>
      <c r="I131" s="412">
        <f>'Р.II.Услуги_другие'!I17+'Р.II.Услуги_другие'!I18+'Р.II.Услуги_другие'!I25+'Р.II.Услуги_другие'!I26+'Р.II.Услуги_другие'!I28+'Р.II.Услуги_другие'!I31+'Р.II.Услуги_другие'!I33+'Р.II.Услуги_другие'!I34+'Р.II.Услуги_другие'!I35</f>
        <v>0</v>
      </c>
      <c r="J131" s="423"/>
      <c r="K131" s="423"/>
      <c r="L131" s="412">
        <f t="shared" si="82"/>
        <v>0</v>
      </c>
      <c r="M131" s="417"/>
      <c r="N131" s="417"/>
      <c r="O131" s="417"/>
      <c r="P131" s="289">
        <f t="shared" si="83"/>
      </c>
      <c r="Q131" s="289">
        <f aca="true" t="shared" si="85" ref="Q131:Q136">IF(F131&gt;0,IF(J131&gt;=F131,"","не верно"),"")</f>
      </c>
      <c r="R131" s="289">
        <f t="shared" si="84"/>
      </c>
      <c r="S131" s="289">
        <f aca="true" t="shared" si="86" ref="S131:S136">IF(G131&gt;0,IF(K131&gt;G131,"","не верно"),"")</f>
      </c>
      <c r="T131" s="221"/>
      <c r="U131" s="221"/>
      <c r="V131" s="221"/>
      <c r="W131" s="222"/>
      <c r="X131" s="221"/>
      <c r="Y131" s="221"/>
      <c r="Z131" s="221"/>
      <c r="AA131" s="224"/>
    </row>
    <row r="132" spans="2:19" ht="12.75">
      <c r="B132" s="212">
        <v>3</v>
      </c>
      <c r="C132" s="598"/>
      <c r="D132" s="213" t="s">
        <v>44</v>
      </c>
      <c r="E132" s="412">
        <f>Стационар!J43</f>
        <v>0</v>
      </c>
      <c r="F132" s="413"/>
      <c r="G132" s="413"/>
      <c r="H132" s="412">
        <f t="shared" si="81"/>
        <v>0</v>
      </c>
      <c r="I132" s="412">
        <f>'Р.II.Услуги_другие'!IO17+'Р.II.Услуги_другие'!O18+'Р.II.Услуги_другие'!O25+'Р.II.Услуги_другие'!O26+'Р.II.Услуги_другие'!O28+'Р.II.Услуги_другие'!O31+'Р.II.Услуги_другие'!O33+'Р.II.Услуги_другие'!O34+'Р.II.Услуги_другие'!O35</f>
        <v>0</v>
      </c>
      <c r="J132" s="423"/>
      <c r="K132" s="423"/>
      <c r="L132" s="412">
        <f t="shared" si="82"/>
        <v>0</v>
      </c>
      <c r="M132" s="417"/>
      <c r="N132" s="417"/>
      <c r="O132" s="417"/>
      <c r="P132" s="289">
        <f t="shared" si="83"/>
      </c>
      <c r="Q132" s="289">
        <f t="shared" si="85"/>
      </c>
      <c r="R132" s="289">
        <f t="shared" si="84"/>
      </c>
      <c r="S132" s="289">
        <f t="shared" si="86"/>
      </c>
    </row>
    <row r="133" spans="2:19" ht="12.75">
      <c r="B133" s="212">
        <v>4</v>
      </c>
      <c r="C133" s="598"/>
      <c r="D133" s="213" t="s">
        <v>45</v>
      </c>
      <c r="E133" s="412">
        <f>Стационар!J49</f>
        <v>0</v>
      </c>
      <c r="F133" s="413"/>
      <c r="G133" s="413"/>
      <c r="H133" s="412">
        <f t="shared" si="81"/>
        <v>0</v>
      </c>
      <c r="I133" s="412">
        <f>'Р.II.Услуги_другие'!K17+'Р.II.Услуги_другие'!IK18+'Р.II.Услуги_другие'!K25+'Р.II.Услуги_другие'!K26+'Р.II.Услуги_другие'!K28+'Р.II.Услуги_другие'!K31+'Р.II.Услуги_другие'!K33+'Р.II.Услуги_другие'!K34+'Р.II.Услуги_другие'!K35</f>
        <v>0</v>
      </c>
      <c r="J133" s="423"/>
      <c r="K133" s="423"/>
      <c r="L133" s="412">
        <f t="shared" si="82"/>
        <v>0</v>
      </c>
      <c r="M133" s="417"/>
      <c r="N133" s="417"/>
      <c r="O133" s="417"/>
      <c r="P133" s="289">
        <f t="shared" si="83"/>
      </c>
      <c r="Q133" s="289">
        <f t="shared" si="85"/>
      </c>
      <c r="R133" s="289">
        <f t="shared" si="84"/>
      </c>
      <c r="S133" s="289">
        <f t="shared" si="86"/>
      </c>
    </row>
    <row r="134" spans="2:19" ht="12.75">
      <c r="B134" s="212">
        <v>5</v>
      </c>
      <c r="C134" s="598"/>
      <c r="D134" s="213" t="s">
        <v>48</v>
      </c>
      <c r="E134" s="412">
        <f>Стационар!J53</f>
        <v>0</v>
      </c>
      <c r="F134" s="413"/>
      <c r="G134" s="413"/>
      <c r="H134" s="412">
        <f t="shared" si="81"/>
        <v>0</v>
      </c>
      <c r="I134" s="412">
        <f>'Р.II.Услуги_другие'!M17+'Р.II.Услуги_другие'!M18+'Р.II.Услуги_другие'!M25+'Р.II.Услуги_другие'!M26+'Р.II.Услуги_другие'!M28+'Р.II.Услуги_другие'!M31+'Р.II.Услуги_другие'!M33+'Р.II.Услуги_другие'!M34+'Р.II.Услуги_другие'!M35</f>
        <v>0</v>
      </c>
      <c r="J134" s="423"/>
      <c r="K134" s="423"/>
      <c r="L134" s="412">
        <f t="shared" si="82"/>
        <v>0</v>
      </c>
      <c r="M134" s="417"/>
      <c r="N134" s="417"/>
      <c r="O134" s="417"/>
      <c r="P134" s="289">
        <f t="shared" si="83"/>
      </c>
      <c r="Q134" s="289">
        <f t="shared" si="85"/>
      </c>
      <c r="R134" s="289">
        <f t="shared" si="84"/>
      </c>
      <c r="S134" s="289">
        <f t="shared" si="86"/>
      </c>
    </row>
    <row r="135" spans="2:19" ht="12.75">
      <c r="B135" s="212">
        <v>6</v>
      </c>
      <c r="C135" s="598"/>
      <c r="D135" s="213" t="s">
        <v>47</v>
      </c>
      <c r="E135" s="412">
        <f>Стационар!J58</f>
        <v>0</v>
      </c>
      <c r="F135" s="413"/>
      <c r="G135" s="413"/>
      <c r="H135" s="412">
        <f t="shared" si="81"/>
        <v>0</v>
      </c>
      <c r="I135" s="412">
        <f>'Р.II.Услуги_другие'!Q17+'Р.II.Услуги_другие'!Q18+'Р.II.Услуги_другие'!Q25+'Р.II.Услуги_другие'!Q26+'Р.II.Услуги_другие'!Q28+'Р.II.Услуги_другие'!Q31+'Р.II.Услуги_другие'!Q33+'Р.II.Услуги_другие'!Q34+'Р.II.Услуги_другие'!Q35</f>
        <v>0</v>
      </c>
      <c r="J135" s="423"/>
      <c r="K135" s="423"/>
      <c r="L135" s="412">
        <f t="shared" si="82"/>
        <v>0</v>
      </c>
      <c r="M135" s="417"/>
      <c r="N135" s="417"/>
      <c r="O135" s="417"/>
      <c r="P135" s="289">
        <f t="shared" si="83"/>
      </c>
      <c r="Q135" s="289">
        <f t="shared" si="85"/>
      </c>
      <c r="R135" s="289">
        <f t="shared" si="84"/>
      </c>
      <c r="S135" s="289">
        <f t="shared" si="86"/>
      </c>
    </row>
    <row r="136" spans="2:19" ht="25.5" customHeight="1">
      <c r="B136" s="212">
        <v>7</v>
      </c>
      <c r="C136" s="598"/>
      <c r="D136" s="213" t="s">
        <v>46</v>
      </c>
      <c r="E136" s="412">
        <f>Стационар!J67</f>
        <v>0</v>
      </c>
      <c r="F136" s="413"/>
      <c r="G136" s="413"/>
      <c r="H136" s="412">
        <f t="shared" si="81"/>
        <v>0</v>
      </c>
      <c r="I136" s="412">
        <f>'Р.II.Услуги_другие'!S17+'Р.II.Услуги_другие'!S18+'Р.II.Услуги_другие'!S25+'Р.II.Услуги_другие'!S26+'Р.II.Услуги_другие'!S28+'Р.II.Услуги_другие'!S31+'Р.II.Услуги_другие'!S33+'Р.II.Услуги_другие'!S34+'Р.II.Услуги_другие'!S35</f>
        <v>0</v>
      </c>
      <c r="J136" s="423"/>
      <c r="K136" s="423"/>
      <c r="L136" s="412">
        <f t="shared" si="82"/>
        <v>0</v>
      </c>
      <c r="M136" s="417"/>
      <c r="N136" s="417"/>
      <c r="O136" s="417"/>
      <c r="P136" s="289">
        <f t="shared" si="83"/>
      </c>
      <c r="Q136" s="289">
        <f t="shared" si="85"/>
      </c>
      <c r="R136" s="289">
        <f t="shared" si="84"/>
      </c>
      <c r="S136" s="289">
        <f t="shared" si="86"/>
      </c>
    </row>
    <row r="137" spans="2:19" ht="12.75">
      <c r="B137" s="212"/>
      <c r="C137" s="212"/>
      <c r="D137" s="214" t="s">
        <v>8</v>
      </c>
      <c r="E137" s="412">
        <f>Стационар!J68</f>
        <v>0</v>
      </c>
      <c r="F137" s="413"/>
      <c r="G137" s="413"/>
      <c r="H137" s="412">
        <f t="shared" si="81"/>
        <v>0</v>
      </c>
      <c r="I137" s="412">
        <f>SUM(I130:I136)</f>
        <v>0</v>
      </c>
      <c r="J137" s="412">
        <f>SUM(J130:J136)</f>
        <v>0</v>
      </c>
      <c r="K137" s="412">
        <f>SUM(K130:K136)</f>
        <v>0</v>
      </c>
      <c r="L137" s="412">
        <f>SUM(L130:L136)</f>
        <v>0</v>
      </c>
      <c r="M137" s="423"/>
      <c r="N137" s="423"/>
      <c r="O137" s="431">
        <f>M137-N137</f>
        <v>0</v>
      </c>
      <c r="P137" s="289">
        <f t="shared" si="83"/>
      </c>
      <c r="Q137" s="289">
        <f>IF(F137&gt;0,IF(AND(J137&gt;=F137,N137&gt;0),"","не верно"),"")</f>
      </c>
      <c r="R137" s="289">
        <f t="shared" si="84"/>
      </c>
      <c r="S137" s="289">
        <f>IF(G137&gt;0,IF(AND(K137&gt;G137,O137&gt;0),"","не верно"),"")</f>
      </c>
    </row>
    <row r="138" spans="2:19" ht="12.75">
      <c r="B138" s="212"/>
      <c r="C138" s="212"/>
      <c r="D138" s="216" t="s">
        <v>60</v>
      </c>
      <c r="E138" s="424">
        <f>'Р.II.Услуги_другие'!D10+'Р.II.Услуги_другие'!D26+'Р.II.Услуги_другие'!D27+'Р.II.Услуги_другие'!D31+'Р.II.Услуги_другие'!D32+'Р.II.Услуги_другие'!D33+'Р.II.Услуги_другие'!D34+'Р.II.Услуги_другие'!D35+'Р.II.Услуги_другие'!D36+'Р.II.Услуги_другие'!D37+'Р.II.Услуги_другие'!D38+'Р.II.Услуги_другие'!D39</f>
        <v>0</v>
      </c>
      <c r="F138" s="425"/>
      <c r="G138" s="425"/>
      <c r="H138" s="424">
        <f t="shared" si="81"/>
        <v>0</v>
      </c>
      <c r="I138" s="424">
        <f>I119+I128+I137</f>
        <v>0</v>
      </c>
      <c r="J138" s="424">
        <f aca="true" t="shared" si="87" ref="J138:O138">J119+J128+J137</f>
        <v>0</v>
      </c>
      <c r="K138" s="424">
        <f t="shared" si="87"/>
        <v>0</v>
      </c>
      <c r="L138" s="424">
        <f>I138-J138-K138</f>
        <v>0</v>
      </c>
      <c r="M138" s="426">
        <f t="shared" si="87"/>
        <v>0</v>
      </c>
      <c r="N138" s="426">
        <f t="shared" si="87"/>
        <v>0</v>
      </c>
      <c r="O138" s="426">
        <f t="shared" si="87"/>
        <v>0</v>
      </c>
      <c r="P138" s="289">
        <f t="shared" si="83"/>
      </c>
      <c r="Q138" s="289">
        <f>IF(F138&gt;0,IF(AND(J138&gt;=F138,N138&gt;0),"","не верно"),"")</f>
      </c>
      <c r="R138" s="289">
        <f t="shared" si="84"/>
      </c>
      <c r="S138" s="289">
        <f>IF(G138&gt;0,IF(AND(K138&gt;G138,O138&gt;0),"","не верно"),"")</f>
      </c>
    </row>
    <row r="139" spans="2:18" ht="12.75">
      <c r="B139" s="13"/>
      <c r="C139" s="13"/>
      <c r="D139" s="233"/>
      <c r="E139" s="234"/>
      <c r="F139" s="234"/>
      <c r="G139" s="234"/>
      <c r="H139" s="235"/>
      <c r="I139" s="235"/>
      <c r="J139" s="235"/>
      <c r="K139" s="235"/>
      <c r="L139" s="235"/>
      <c r="M139" s="236"/>
      <c r="N139" s="236"/>
      <c r="O139" s="236"/>
      <c r="P139" s="210"/>
      <c r="Q139" s="210"/>
      <c r="R139" s="210"/>
    </row>
    <row r="140" spans="2:18" ht="15.75">
      <c r="B140" s="13"/>
      <c r="C140" s="13"/>
      <c r="D140" s="605" t="s">
        <v>71</v>
      </c>
      <c r="E140" s="605"/>
      <c r="F140" s="605"/>
      <c r="G140" s="605"/>
      <c r="H140" s="605"/>
      <c r="I140" s="605"/>
      <c r="J140" s="605"/>
      <c r="K140" s="605"/>
      <c r="L140" s="235"/>
      <c r="M140" s="236"/>
      <c r="N140" s="236"/>
      <c r="O140" s="236"/>
      <c r="P140" s="210"/>
      <c r="Q140" s="210"/>
      <c r="R140" s="210"/>
    </row>
    <row r="141" spans="2:18" ht="41.25" customHeight="1">
      <c r="B141" s="13"/>
      <c r="C141" s="606" t="s">
        <v>312</v>
      </c>
      <c r="D141" s="606"/>
      <c r="E141" s="348">
        <f>E142+E149</f>
        <v>31009409</v>
      </c>
      <c r="F141" s="16"/>
      <c r="G141" s="607" t="s">
        <v>61</v>
      </c>
      <c r="H141" s="607"/>
      <c r="I141" s="607"/>
      <c r="J141" s="607"/>
      <c r="K141" s="346">
        <f>SUM(K142:K146)</f>
        <v>31009409</v>
      </c>
      <c r="L141" s="235"/>
      <c r="M141" s="354" t="s">
        <v>315</v>
      </c>
      <c r="N141" s="289">
        <f>IF(K141&gt;E141,"да","")</f>
      </c>
      <c r="O141" s="236"/>
      <c r="P141" s="210"/>
      <c r="Q141" s="210"/>
      <c r="R141" s="210"/>
    </row>
    <row r="142" spans="3:18" ht="27" customHeight="1">
      <c r="C142" s="590" t="s">
        <v>310</v>
      </c>
      <c r="D142" s="590"/>
      <c r="E142" s="349">
        <f>SUM(E143+E145+E146+E147)</f>
        <v>31009409</v>
      </c>
      <c r="G142" s="604" t="s">
        <v>62</v>
      </c>
      <c r="H142" s="604"/>
      <c r="I142" s="604"/>
      <c r="J142" s="604"/>
      <c r="K142" s="347">
        <v>4386976</v>
      </c>
      <c r="L142" s="237"/>
      <c r="M142" s="237"/>
      <c r="N142" s="237"/>
      <c r="O142" s="237"/>
      <c r="P142" s="13"/>
      <c r="Q142" s="13"/>
      <c r="R142" s="13"/>
    </row>
    <row r="143" spans="3:18" ht="12.75">
      <c r="C143" s="584" t="s">
        <v>305</v>
      </c>
      <c r="D143" s="584"/>
      <c r="E143" s="349">
        <f>M36</f>
        <v>13655520</v>
      </c>
      <c r="G143" s="604" t="s">
        <v>63</v>
      </c>
      <c r="H143" s="604"/>
      <c r="I143" s="604"/>
      <c r="J143" s="604"/>
      <c r="K143" s="347">
        <v>3831478</v>
      </c>
      <c r="M143" s="32"/>
      <c r="N143" s="210"/>
      <c r="O143" s="210"/>
      <c r="P143" s="210"/>
      <c r="Q143" s="210"/>
      <c r="R143" s="210"/>
    </row>
    <row r="144" spans="3:11" ht="12.75">
      <c r="C144" s="589" t="s">
        <v>306</v>
      </c>
      <c r="D144" s="589"/>
      <c r="E144" s="349">
        <f>X36</f>
        <v>13371030</v>
      </c>
      <c r="G144" s="604" t="s">
        <v>64</v>
      </c>
      <c r="H144" s="604"/>
      <c r="I144" s="604"/>
      <c r="J144" s="604"/>
      <c r="K144" s="347"/>
    </row>
    <row r="145" spans="3:11" ht="12.75">
      <c r="C145" s="584" t="s">
        <v>309</v>
      </c>
      <c r="D145" s="584"/>
      <c r="E145" s="349">
        <f>M70</f>
        <v>17353889</v>
      </c>
      <c r="G145" s="604" t="s">
        <v>65</v>
      </c>
      <c r="H145" s="604"/>
      <c r="I145" s="604"/>
      <c r="J145" s="604"/>
      <c r="K145" s="347">
        <v>59000</v>
      </c>
    </row>
    <row r="146" spans="3:11" ht="12.75">
      <c r="C146" s="584" t="s">
        <v>307</v>
      </c>
      <c r="D146" s="584"/>
      <c r="E146" s="349">
        <f>M104</f>
        <v>0</v>
      </c>
      <c r="G146" s="604" t="s">
        <v>66</v>
      </c>
      <c r="H146" s="604"/>
      <c r="I146" s="604"/>
      <c r="J146" s="604"/>
      <c r="K146" s="347">
        <f>E141-K142-K143-K145</f>
        <v>22731955</v>
      </c>
    </row>
    <row r="147" spans="3:11" ht="13.5" customHeight="1">
      <c r="C147" s="584" t="s">
        <v>308</v>
      </c>
      <c r="D147" s="584"/>
      <c r="E147" s="349">
        <f>M138</f>
        <v>0</v>
      </c>
      <c r="G147" s="28"/>
      <c r="H147" s="28"/>
      <c r="I147" s="28"/>
      <c r="J147" s="28"/>
      <c r="K147" s="31"/>
    </row>
    <row r="148" spans="3:16" ht="12.75">
      <c r="C148" s="585"/>
      <c r="D148" s="586"/>
      <c r="E148" s="350"/>
      <c r="G148" s="289" t="s">
        <v>313</v>
      </c>
      <c r="N148" s="369"/>
      <c r="O148" s="369"/>
      <c r="P148" s="369"/>
    </row>
    <row r="149" spans="3:16" ht="28.5" customHeight="1">
      <c r="C149" s="590" t="s">
        <v>311</v>
      </c>
      <c r="D149" s="590"/>
      <c r="E149" s="349">
        <f>SUM(E150+E152+E153+E154)</f>
        <v>0</v>
      </c>
      <c r="F149" s="587" t="s">
        <v>314</v>
      </c>
      <c r="G149" s="588"/>
      <c r="H149" s="352"/>
      <c r="I149" s="352"/>
      <c r="J149" s="28"/>
      <c r="K149" s="31"/>
      <c r="N149" s="369"/>
      <c r="O149" s="369"/>
      <c r="P149" s="369"/>
    </row>
    <row r="150" spans="3:11" ht="14.25" customHeight="1">
      <c r="C150" s="584" t="s">
        <v>305</v>
      </c>
      <c r="D150" s="584"/>
      <c r="E150" s="351"/>
      <c r="F150" s="37"/>
      <c r="G150" s="289">
        <f>IF('Р.II.Услуги_пожилые'!AN10+'Р.II.Услуги_пожилые'!AN26+'Р.II.Услуги_пожилые'!AN27+'Р.II.Услуги_пожилые'!AN31+'Р.II.Услуги_пожилые'!AN32+'Р.II.Услуги_пожилые'!AN33+'Р.II.Услуги_пожилые'!AN34+'Р.II.Услуги_пожилые'!AN35+'Р.II.Услуги_пожилые'!AN36+'Р.II.Услуги_пожилые'!AN37+'Р.II.Услуги_пожилые'!AN38+'Р.II.Услуги_пожилые'!AN39&gt;0,IF('Р.VI Итоги по оплате'!E150&gt;0,"","не верно"),"")</f>
      </c>
      <c r="H150" s="352"/>
      <c r="I150" s="352"/>
      <c r="J150" s="13"/>
      <c r="K150" s="31"/>
    </row>
    <row r="151" spans="3:10" ht="15" customHeight="1">
      <c r="C151" s="589" t="s">
        <v>306</v>
      </c>
      <c r="D151" s="589"/>
      <c r="E151" s="351"/>
      <c r="F151" s="37"/>
      <c r="G151" s="289">
        <f>IF('Р.II.Услуги_пожилые'!AO10+'Р.II.Услуги_пожилые'!AO26+'Р.II.Услуги_пожилые'!AO27+'Р.II.Услуги_пожилые'!AO31+'Р.II.Услуги_пожилые'!AO32+'Р.II.Услуги_пожилые'!AO33+'Р.II.Услуги_пожилые'!AO34+'Р.II.Услуги_пожилые'!AO35+'Р.II.Услуги_пожилые'!AO36+'Р.II.Услуги_пожилые'!AO37+'Р.II.Услуги_пожилые'!AO38+'Р.VI Итоги по оплате'!AR39&gt;0,IF('Р.VI Итоги по оплате'!E151&gt;0,"","не верно"),"")</f>
      </c>
      <c r="H151" s="352"/>
      <c r="I151" s="352"/>
      <c r="J151" s="27"/>
    </row>
    <row r="152" spans="3:9" ht="15.75" customHeight="1">
      <c r="C152" s="584" t="s">
        <v>309</v>
      </c>
      <c r="D152" s="584"/>
      <c r="E152" s="351"/>
      <c r="F152" s="37"/>
      <c r="G152" s="289">
        <f>IF('Р.II.Услуги_ИТВ'!V10+'Р.II.Услуги_ИТВ'!V26+'Р.II.Услуги_ИТВ'!V27+'Р.II.Услуги_ИТВ'!V31+'Р.II.Услуги_ИТВ'!V32+'Р.II.Услуги_ИТВ'!V33+'Р.II.Услуги_ИТВ'!V34+'Р.II.Услуги_ИТВ'!V35+'Р.II.Услуги_ИТВ'!V36+'Р.II.Услуги_ИТВ'!V37+'Р.II.Услуги_ИТВ'!V38+'Р.II.Услуги_ИТВ'!V39&gt;0,IF('Р.VI Итоги по оплате'!E152&gt;0,"","не верно"),"")</f>
      </c>
      <c r="H152" s="352"/>
      <c r="I152" s="352"/>
    </row>
    <row r="153" spans="3:9" ht="15" customHeight="1">
      <c r="C153" s="584" t="s">
        <v>307</v>
      </c>
      <c r="D153" s="584"/>
      <c r="E153" s="351"/>
      <c r="F153" s="37"/>
      <c r="G153" s="289">
        <f>IF('Р.II.Услуги_семьи'!V10+'Р.II.Услуги_семьи'!V26+'Р.II.Услуги_семьи'!V27+'Р.II.Услуги_семьи'!V31+'Р.II.Услуги_семьи'!V32+'Р.II.Услуги_семьи'!V33+'Р.II.Услуги_семьи'!V34+'Р.II.Услуги_семьи'!V35+'Р.II.Услуги_семьи'!V36+'Р.II.Услуги_семьи'!V37+'Р.II.Услуги_семьи'!V38+'Р.II.Услуги_семьи'!V39&gt;0,IF('Р.VI Итоги по оплате'!E153&gt;0,"","не верно"),"")</f>
      </c>
      <c r="H153" s="352"/>
      <c r="I153" s="352"/>
    </row>
    <row r="154" spans="3:9" ht="12.75" customHeight="1">
      <c r="C154" s="584" t="s">
        <v>308</v>
      </c>
      <c r="D154" s="584"/>
      <c r="E154" s="351"/>
      <c r="F154" s="37"/>
      <c r="G154" s="289">
        <f>IF('Р.II.Услуги_другие'!V10+'Р.II.Услуги_другие'!V26+'Р.II.Услуги_другие'!V27+'Р.II.Услуги_другие'!V31+'Р.II.Услуги_другие'!V32+'Р.II.Услуги_другие'!V33+'Р.II.Услуги_другие'!V34+'Р.II.Услуги_другие'!V35+'Р.II.Услуги_другие'!V36+'Р.II.Услуги_другие'!V37+'Р.II.Услуги_другие'!V38+'Р.II.Услуги_другие'!V39&gt;0,IF('Р.VI Итоги по оплате'!E154&gt;0,"","не верно"),"")</f>
      </c>
      <c r="H154" s="353"/>
      <c r="I154" s="353"/>
    </row>
    <row r="155" ht="12.75">
      <c r="D155" s="36"/>
    </row>
    <row r="156" ht="12.75">
      <c r="D156" s="36"/>
    </row>
    <row r="157" ht="12.75">
      <c r="D157" s="36"/>
    </row>
    <row r="158" ht="12.75">
      <c r="D158" s="36"/>
    </row>
    <row r="159" ht="12.75">
      <c r="D159" s="36"/>
    </row>
    <row r="160" ht="12.75">
      <c r="D160" s="36"/>
    </row>
    <row r="161" ht="12.75">
      <c r="D161" s="36"/>
    </row>
    <row r="162" ht="12.75">
      <c r="D162" s="36"/>
    </row>
    <row r="163" ht="12.75">
      <c r="D163" s="36"/>
    </row>
    <row r="164" ht="12.75">
      <c r="D164" s="36"/>
    </row>
    <row r="165" ht="12.75">
      <c r="D165" s="36"/>
    </row>
  </sheetData>
  <sheetProtection password="CF6C" sheet="1"/>
  <mergeCells count="93">
    <mergeCell ref="G145:J145"/>
    <mergeCell ref="F109:H109"/>
    <mergeCell ref="C143:D143"/>
    <mergeCell ref="C144:D144"/>
    <mergeCell ref="E109:E110"/>
    <mergeCell ref="J109:L109"/>
    <mergeCell ref="C112:C118"/>
    <mergeCell ref="C121:C127"/>
    <mergeCell ref="C130:C136"/>
    <mergeCell ref="G141:J141"/>
    <mergeCell ref="G143:J143"/>
    <mergeCell ref="C141:D141"/>
    <mergeCell ref="C142:D142"/>
    <mergeCell ref="G142:J142"/>
    <mergeCell ref="B111:D111"/>
    <mergeCell ref="E106:O107"/>
    <mergeCell ref="E108:H108"/>
    <mergeCell ref="I108:L108"/>
    <mergeCell ref="M108:O108"/>
    <mergeCell ref="J75:L75"/>
    <mergeCell ref="G146:J146"/>
    <mergeCell ref="G144:J144"/>
    <mergeCell ref="N109:O109"/>
    <mergeCell ref="M109:M110"/>
    <mergeCell ref="D140:K140"/>
    <mergeCell ref="C146:D146"/>
    <mergeCell ref="B72:D76"/>
    <mergeCell ref="B106:D110"/>
    <mergeCell ref="C78:C84"/>
    <mergeCell ref="T7:T8"/>
    <mergeCell ref="U7:W7"/>
    <mergeCell ref="I109:I110"/>
    <mergeCell ref="E72:O73"/>
    <mergeCell ref="E74:H74"/>
    <mergeCell ref="I74:L74"/>
    <mergeCell ref="M74:O74"/>
    <mergeCell ref="E75:E76"/>
    <mergeCell ref="N75:O75"/>
    <mergeCell ref="M75:M76"/>
    <mergeCell ref="X7:X8"/>
    <mergeCell ref="M41:M42"/>
    <mergeCell ref="N41:O41"/>
    <mergeCell ref="E38:O39"/>
    <mergeCell ref="E41:E42"/>
    <mergeCell ref="F41:H41"/>
    <mergeCell ref="M40:O40"/>
    <mergeCell ref="I41:I42"/>
    <mergeCell ref="J41:L41"/>
    <mergeCell ref="I40:L40"/>
    <mergeCell ref="P5:Z5"/>
    <mergeCell ref="X6:Z6"/>
    <mergeCell ref="T6:W6"/>
    <mergeCell ref="I6:L6"/>
    <mergeCell ref="E5:O5"/>
    <mergeCell ref="P6:S6"/>
    <mergeCell ref="E6:H6"/>
    <mergeCell ref="M6:O6"/>
    <mergeCell ref="B4:D8"/>
    <mergeCell ref="E4:Z4"/>
    <mergeCell ref="Y7:Z7"/>
    <mergeCell ref="B9:D9"/>
    <mergeCell ref="F75:H75"/>
    <mergeCell ref="I75:I76"/>
    <mergeCell ref="C62:C68"/>
    <mergeCell ref="C10:C16"/>
    <mergeCell ref="C19:C25"/>
    <mergeCell ref="C28:C34"/>
    <mergeCell ref="C145:D145"/>
    <mergeCell ref="C150:D150"/>
    <mergeCell ref="F7:H7"/>
    <mergeCell ref="B43:D43"/>
    <mergeCell ref="C44:C50"/>
    <mergeCell ref="C53:C59"/>
    <mergeCell ref="B38:D42"/>
    <mergeCell ref="E40:H40"/>
    <mergeCell ref="C96:C102"/>
    <mergeCell ref="E7:E8"/>
    <mergeCell ref="Q7:S7"/>
    <mergeCell ref="M7:M8"/>
    <mergeCell ref="I7:I8"/>
    <mergeCell ref="N7:O7"/>
    <mergeCell ref="J7:L7"/>
    <mergeCell ref="P7:P8"/>
    <mergeCell ref="C87:C93"/>
    <mergeCell ref="B77:D77"/>
    <mergeCell ref="C154:D154"/>
    <mergeCell ref="C147:D147"/>
    <mergeCell ref="C148:D148"/>
    <mergeCell ref="F149:G149"/>
    <mergeCell ref="C152:D152"/>
    <mergeCell ref="C153:D153"/>
    <mergeCell ref="C151:D151"/>
    <mergeCell ref="C149:D149"/>
  </mergeCells>
  <conditionalFormatting sqref="E18:G18 F10:G13 F15:G17 G14 F28:G36 E27:G27 G19:G26 F26">
    <cfRule type="cellIs" priority="17" dxfId="0" operator="greaterThan" stopIfTrue="1">
      <formula>I10</formula>
    </cfRule>
  </conditionalFormatting>
  <conditionalFormatting sqref="P18:Z18 P27:Z27 Q19:S26 Q10:T17 U10:V16 W10:W17 Z10:Z17 X10:Y16">
    <cfRule type="cellIs" priority="18" dxfId="0" operator="greaterThan" stopIfTrue="1">
      <formula>E10</formula>
    </cfRule>
  </conditionalFormatting>
  <conditionalFormatting sqref="M28:O34 N35 Y35 U28:U35 W28:Z34 W35 Q28:Q35 S28:S35 R32">
    <cfRule type="cellIs" priority="19" dxfId="0" operator="greaterThan" stopIfTrue="1">
      <formula>A28</formula>
    </cfRule>
  </conditionalFormatting>
  <conditionalFormatting sqref="U36:W36 Y36:Z36">
    <cfRule type="cellIs" priority="16" dxfId="0" operator="greaterThan" stopIfTrue="1">
      <formula>I36</formula>
    </cfRule>
  </conditionalFormatting>
  <conditionalFormatting sqref="E52:G52 F44:G51 F62:G70 E61:G61 F53:G60">
    <cfRule type="cellIs" priority="14" dxfId="0" operator="greaterThan" stopIfTrue="1">
      <formula>I44</formula>
    </cfRule>
  </conditionalFormatting>
  <conditionalFormatting sqref="M62:O68 N69">
    <cfRule type="cellIs" priority="15" dxfId="0" operator="greaterThan" stopIfTrue="1">
      <formula>A62</formula>
    </cfRule>
  </conditionalFormatting>
  <conditionalFormatting sqref="E86:G86 F78:G85 F96:G104 E95:G95 F87:G94">
    <cfRule type="cellIs" priority="8" dxfId="0" operator="greaterThan" stopIfTrue="1">
      <formula>I78</formula>
    </cfRule>
  </conditionalFormatting>
  <conditionalFormatting sqref="M96:O103">
    <cfRule type="cellIs" priority="9" dxfId="0" operator="greaterThan" stopIfTrue="1">
      <formula>A96</formula>
    </cfRule>
  </conditionalFormatting>
  <conditionalFormatting sqref="E120:G120 F112:G119 E139:G139 E129:G129 F121:G128 F130:G138">
    <cfRule type="cellIs" priority="6" dxfId="0" operator="greaterThan" stopIfTrue="1">
      <formula>I112</formula>
    </cfRule>
  </conditionalFormatting>
  <conditionalFormatting sqref="M130:O137">
    <cfRule type="cellIs" priority="7" dxfId="0" operator="greaterThan" stopIfTrue="1">
      <formula>A130</formula>
    </cfRule>
  </conditionalFormatting>
  <conditionalFormatting sqref="R28">
    <cfRule type="colorScale" priority="4" dxfId="12">
      <colorScale>
        <cfvo type="min" val="0"/>
        <cfvo type="max"/>
        <color theme="0"/>
        <color theme="0"/>
      </colorScale>
    </cfRule>
    <cfRule type="colorScale" priority="5" dxfId="12">
      <colorScale>
        <cfvo type="min" val="0"/>
        <cfvo type="max"/>
        <color theme="0"/>
        <color rgb="FFFFEF9C"/>
      </colorScale>
    </cfRule>
  </conditionalFormatting>
  <conditionalFormatting sqref="R29:R35">
    <cfRule type="colorScale" priority="2" dxfId="12">
      <colorScale>
        <cfvo type="min" val="0"/>
        <cfvo type="max"/>
        <color theme="0"/>
        <color theme="0"/>
      </colorScale>
    </cfRule>
    <cfRule type="colorScale" priority="3" dxfId="12">
      <colorScale>
        <cfvo type="min" val="0"/>
        <cfvo type="max"/>
        <color theme="0"/>
        <color rgb="FFFFEF9C"/>
      </colorScale>
    </cfRule>
  </conditionalFormatting>
  <conditionalFormatting sqref="F19:F25">
    <cfRule type="cellIs" priority="21" dxfId="0" operator="greaterThan" stopIfTrue="1">
      <formula>T19</formula>
    </cfRule>
  </conditionalFormatting>
  <conditionalFormatting sqref="U19:Z26">
    <cfRule type="cellIs" priority="22" dxfId="0" operator="greaterThan" stopIfTrue="1">
      <formula>T19</formula>
    </cfRule>
  </conditionalFormatting>
  <dataValidations count="1">
    <dataValidation type="whole" operator="greaterThanOrEqual" allowBlank="1" showInputMessage="1" showErrorMessage="1" sqref="E150:E154 K142:K146">
      <formula1>0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5" r:id="rId1"/>
  <colBreaks count="1" manualBreakCount="1">
    <brk id="15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CD93"/>
  <sheetViews>
    <sheetView zoomScale="95" zoomScaleNormal="95" zoomScalePageLayoutView="0" workbookViewId="0" topLeftCell="A1">
      <pane xSplit="3" ySplit="8" topLeftCell="AF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34" sqref="AI34"/>
    </sheetView>
  </sheetViews>
  <sheetFormatPr defaultColWidth="9.00390625" defaultRowHeight="12.75"/>
  <cols>
    <col min="1" max="1" width="1.25" style="1" customWidth="1"/>
    <col min="2" max="2" width="4.375" style="1" bestFit="1" customWidth="1"/>
    <col min="3" max="3" width="40.25390625" style="1" customWidth="1"/>
    <col min="4" max="75" width="9.00390625" style="1" customWidth="1"/>
    <col min="76" max="76" width="8.875" style="1" customWidth="1"/>
    <col min="77" max="77" width="9.375" style="1" customWidth="1"/>
    <col min="78" max="78" width="10.25390625" style="1" customWidth="1"/>
    <col min="79" max="79" width="9.125" style="1" customWidth="1"/>
    <col min="80" max="80" width="9.875" style="1" customWidth="1"/>
    <col min="81" max="16384" width="9.125" style="1" customWidth="1"/>
  </cols>
  <sheetData>
    <row r="1" spans="4:38" ht="25.5" customHeight="1">
      <c r="D1" s="506" t="s">
        <v>95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2:10" ht="4.5" customHeight="1">
      <c r="B2" s="2"/>
      <c r="C2" s="3"/>
      <c r="D2" s="3"/>
      <c r="E2" s="3"/>
      <c r="F2" s="3"/>
      <c r="G2" s="3"/>
      <c r="H2" s="3"/>
      <c r="I2" s="3"/>
      <c r="J2" s="3"/>
    </row>
    <row r="3" spans="2:18" ht="4.5" customHeight="1">
      <c r="B3" s="20"/>
      <c r="C3" s="20"/>
      <c r="D3" s="225"/>
      <c r="E3" s="225"/>
      <c r="F3" s="226"/>
      <c r="G3" s="226"/>
      <c r="H3" s="155"/>
      <c r="I3" s="76"/>
      <c r="J3" s="76"/>
      <c r="K3" s="504"/>
      <c r="L3" s="504"/>
      <c r="M3" s="504"/>
      <c r="N3" s="504"/>
      <c r="O3" s="504"/>
      <c r="P3" s="504"/>
      <c r="Q3" s="504"/>
      <c r="R3" s="504"/>
    </row>
    <row r="4" spans="2:10" ht="5.25" customHeight="1" thickBot="1">
      <c r="B4" s="5"/>
      <c r="C4" s="5"/>
      <c r="D4" s="5"/>
      <c r="E4" s="5"/>
      <c r="F4" s="5"/>
      <c r="G4" s="5"/>
      <c r="H4" s="5"/>
      <c r="I4" s="5"/>
      <c r="J4" s="5"/>
    </row>
    <row r="5" spans="2:82" ht="24.75" customHeight="1">
      <c r="B5" s="498"/>
      <c r="C5" s="500"/>
      <c r="D5" s="507" t="s">
        <v>96</v>
      </c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2" t="s">
        <v>72</v>
      </c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10" t="s">
        <v>261</v>
      </c>
      <c r="BY5" s="511"/>
      <c r="BZ5" s="511"/>
      <c r="CA5" s="511"/>
      <c r="CB5" s="511"/>
      <c r="CC5" s="511"/>
      <c r="CD5" s="511"/>
    </row>
    <row r="6" spans="2:82" ht="23.25" customHeight="1">
      <c r="B6" s="499"/>
      <c r="C6" s="501"/>
      <c r="D6" s="508" t="s">
        <v>8</v>
      </c>
      <c r="E6" s="508"/>
      <c r="F6" s="508"/>
      <c r="G6" s="508"/>
      <c r="H6" s="503" t="s">
        <v>89</v>
      </c>
      <c r="I6" s="503"/>
      <c r="J6" s="503"/>
      <c r="K6" s="503"/>
      <c r="L6" s="503" t="s">
        <v>43</v>
      </c>
      <c r="M6" s="503"/>
      <c r="N6" s="503"/>
      <c r="O6" s="503"/>
      <c r="P6" s="503" t="s">
        <v>45</v>
      </c>
      <c r="Q6" s="503"/>
      <c r="R6" s="503"/>
      <c r="S6" s="503"/>
      <c r="T6" s="503" t="s">
        <v>90</v>
      </c>
      <c r="U6" s="503"/>
      <c r="V6" s="503"/>
      <c r="W6" s="503"/>
      <c r="X6" s="503" t="s">
        <v>44</v>
      </c>
      <c r="Y6" s="503"/>
      <c r="Z6" s="503"/>
      <c r="AA6" s="503"/>
      <c r="AB6" s="503" t="s">
        <v>91</v>
      </c>
      <c r="AC6" s="503"/>
      <c r="AD6" s="503"/>
      <c r="AE6" s="503"/>
      <c r="AF6" s="503" t="s">
        <v>46</v>
      </c>
      <c r="AG6" s="503"/>
      <c r="AH6" s="503"/>
      <c r="AI6" s="503"/>
      <c r="AJ6" s="503" t="s">
        <v>92</v>
      </c>
      <c r="AK6" s="503"/>
      <c r="AL6" s="503"/>
      <c r="AM6" s="503"/>
      <c r="AN6" s="505" t="s">
        <v>8</v>
      </c>
      <c r="AO6" s="505"/>
      <c r="AP6" s="505"/>
      <c r="AQ6" s="505"/>
      <c r="AR6" s="496" t="s">
        <v>89</v>
      </c>
      <c r="AS6" s="496"/>
      <c r="AT6" s="496"/>
      <c r="AU6" s="496"/>
      <c r="AV6" s="496" t="s">
        <v>43</v>
      </c>
      <c r="AW6" s="496"/>
      <c r="AX6" s="496"/>
      <c r="AY6" s="496"/>
      <c r="AZ6" s="496" t="s">
        <v>45</v>
      </c>
      <c r="BA6" s="496"/>
      <c r="BB6" s="496"/>
      <c r="BC6" s="496"/>
      <c r="BD6" s="496" t="s">
        <v>90</v>
      </c>
      <c r="BE6" s="496"/>
      <c r="BF6" s="496"/>
      <c r="BG6" s="496"/>
      <c r="BH6" s="496" t="s">
        <v>44</v>
      </c>
      <c r="BI6" s="496"/>
      <c r="BJ6" s="496"/>
      <c r="BK6" s="496"/>
      <c r="BL6" s="496" t="s">
        <v>91</v>
      </c>
      <c r="BM6" s="496"/>
      <c r="BN6" s="496"/>
      <c r="BO6" s="496"/>
      <c r="BP6" s="496" t="s">
        <v>46</v>
      </c>
      <c r="BQ6" s="496"/>
      <c r="BR6" s="496"/>
      <c r="BS6" s="496"/>
      <c r="BT6" s="496" t="s">
        <v>55</v>
      </c>
      <c r="BU6" s="496"/>
      <c r="BV6" s="496"/>
      <c r="BW6" s="496"/>
      <c r="BX6" s="512" t="s">
        <v>275</v>
      </c>
      <c r="BY6" s="509" t="s">
        <v>341</v>
      </c>
      <c r="BZ6" s="509" t="s">
        <v>342</v>
      </c>
      <c r="CA6" s="509" t="s">
        <v>343</v>
      </c>
      <c r="CB6" s="509" t="s">
        <v>344</v>
      </c>
      <c r="CC6" s="509" t="s">
        <v>345</v>
      </c>
      <c r="CD6" s="509" t="s">
        <v>346</v>
      </c>
    </row>
    <row r="7" spans="2:82" ht="12.75" customHeight="1">
      <c r="B7" s="499"/>
      <c r="C7" s="501"/>
      <c r="D7" s="495" t="s">
        <v>97</v>
      </c>
      <c r="E7" s="495"/>
      <c r="F7" s="503" t="s">
        <v>98</v>
      </c>
      <c r="G7" s="503"/>
      <c r="H7" s="495" t="s">
        <v>97</v>
      </c>
      <c r="I7" s="495"/>
      <c r="J7" s="503" t="s">
        <v>98</v>
      </c>
      <c r="K7" s="503"/>
      <c r="L7" s="495" t="s">
        <v>97</v>
      </c>
      <c r="M7" s="495"/>
      <c r="N7" s="503" t="s">
        <v>98</v>
      </c>
      <c r="O7" s="503"/>
      <c r="P7" s="495" t="s">
        <v>97</v>
      </c>
      <c r="Q7" s="495"/>
      <c r="R7" s="503" t="s">
        <v>98</v>
      </c>
      <c r="S7" s="503"/>
      <c r="T7" s="495" t="s">
        <v>97</v>
      </c>
      <c r="U7" s="495"/>
      <c r="V7" s="503" t="s">
        <v>98</v>
      </c>
      <c r="W7" s="503"/>
      <c r="X7" s="495" t="s">
        <v>97</v>
      </c>
      <c r="Y7" s="495"/>
      <c r="Z7" s="503" t="s">
        <v>98</v>
      </c>
      <c r="AA7" s="503"/>
      <c r="AB7" s="495" t="s">
        <v>97</v>
      </c>
      <c r="AC7" s="495"/>
      <c r="AD7" s="503" t="s">
        <v>98</v>
      </c>
      <c r="AE7" s="503"/>
      <c r="AF7" s="495" t="s">
        <v>97</v>
      </c>
      <c r="AG7" s="495"/>
      <c r="AH7" s="503" t="s">
        <v>98</v>
      </c>
      <c r="AI7" s="503"/>
      <c r="AJ7" s="495" t="s">
        <v>97</v>
      </c>
      <c r="AK7" s="495"/>
      <c r="AL7" s="503" t="s">
        <v>98</v>
      </c>
      <c r="AM7" s="503"/>
      <c r="AN7" s="497" t="s">
        <v>97</v>
      </c>
      <c r="AO7" s="497"/>
      <c r="AP7" s="496" t="s">
        <v>98</v>
      </c>
      <c r="AQ7" s="496"/>
      <c r="AR7" s="497" t="s">
        <v>97</v>
      </c>
      <c r="AS7" s="497"/>
      <c r="AT7" s="496" t="s">
        <v>98</v>
      </c>
      <c r="AU7" s="496"/>
      <c r="AV7" s="497" t="s">
        <v>97</v>
      </c>
      <c r="AW7" s="497"/>
      <c r="AX7" s="496" t="s">
        <v>98</v>
      </c>
      <c r="AY7" s="496"/>
      <c r="AZ7" s="497" t="s">
        <v>97</v>
      </c>
      <c r="BA7" s="497"/>
      <c r="BB7" s="496" t="s">
        <v>98</v>
      </c>
      <c r="BC7" s="496"/>
      <c r="BD7" s="497" t="s">
        <v>97</v>
      </c>
      <c r="BE7" s="497"/>
      <c r="BF7" s="496" t="s">
        <v>98</v>
      </c>
      <c r="BG7" s="496"/>
      <c r="BH7" s="497" t="s">
        <v>97</v>
      </c>
      <c r="BI7" s="497"/>
      <c r="BJ7" s="496" t="s">
        <v>98</v>
      </c>
      <c r="BK7" s="496"/>
      <c r="BL7" s="497" t="s">
        <v>97</v>
      </c>
      <c r="BM7" s="497"/>
      <c r="BN7" s="496" t="s">
        <v>98</v>
      </c>
      <c r="BO7" s="496"/>
      <c r="BP7" s="497" t="s">
        <v>97</v>
      </c>
      <c r="BQ7" s="497"/>
      <c r="BR7" s="496" t="s">
        <v>98</v>
      </c>
      <c r="BS7" s="496"/>
      <c r="BT7" s="497" t="s">
        <v>97</v>
      </c>
      <c r="BU7" s="497"/>
      <c r="BV7" s="496" t="s">
        <v>98</v>
      </c>
      <c r="BW7" s="496"/>
      <c r="BX7" s="512"/>
      <c r="BY7" s="509"/>
      <c r="BZ7" s="509"/>
      <c r="CA7" s="509"/>
      <c r="CB7" s="509"/>
      <c r="CC7" s="509"/>
      <c r="CD7" s="509"/>
    </row>
    <row r="8" spans="2:82" ht="24" customHeight="1">
      <c r="B8" s="499"/>
      <c r="C8" s="501"/>
      <c r="D8" s="74" t="s">
        <v>254</v>
      </c>
      <c r="E8" s="86" t="s">
        <v>10</v>
      </c>
      <c r="F8" s="74" t="s">
        <v>254</v>
      </c>
      <c r="G8" s="86" t="s">
        <v>73</v>
      </c>
      <c r="H8" s="74" t="s">
        <v>254</v>
      </c>
      <c r="I8" s="86" t="s">
        <v>10</v>
      </c>
      <c r="J8" s="74" t="s">
        <v>254</v>
      </c>
      <c r="K8" s="86" t="s">
        <v>73</v>
      </c>
      <c r="L8" s="74" t="s">
        <v>254</v>
      </c>
      <c r="M8" s="86" t="s">
        <v>10</v>
      </c>
      <c r="N8" s="74" t="s">
        <v>254</v>
      </c>
      <c r="O8" s="86" t="s">
        <v>73</v>
      </c>
      <c r="P8" s="74" t="s">
        <v>254</v>
      </c>
      <c r="Q8" s="86" t="s">
        <v>10</v>
      </c>
      <c r="R8" s="74" t="s">
        <v>254</v>
      </c>
      <c r="S8" s="86" t="s">
        <v>73</v>
      </c>
      <c r="T8" s="74" t="s">
        <v>254</v>
      </c>
      <c r="U8" s="86" t="s">
        <v>10</v>
      </c>
      <c r="V8" s="74" t="s">
        <v>254</v>
      </c>
      <c r="W8" s="86" t="s">
        <v>73</v>
      </c>
      <c r="X8" s="74" t="s">
        <v>254</v>
      </c>
      <c r="Y8" s="86" t="s">
        <v>10</v>
      </c>
      <c r="Z8" s="74" t="s">
        <v>254</v>
      </c>
      <c r="AA8" s="86" t="s">
        <v>73</v>
      </c>
      <c r="AB8" s="74" t="s">
        <v>254</v>
      </c>
      <c r="AC8" s="86" t="s">
        <v>10</v>
      </c>
      <c r="AD8" s="74" t="s">
        <v>254</v>
      </c>
      <c r="AE8" s="86" t="s">
        <v>73</v>
      </c>
      <c r="AF8" s="74" t="s">
        <v>254</v>
      </c>
      <c r="AG8" s="86" t="s">
        <v>10</v>
      </c>
      <c r="AH8" s="74" t="s">
        <v>254</v>
      </c>
      <c r="AI8" s="86" t="s">
        <v>73</v>
      </c>
      <c r="AJ8" s="74" t="s">
        <v>254</v>
      </c>
      <c r="AK8" s="86" t="s">
        <v>10</v>
      </c>
      <c r="AL8" s="74" t="s">
        <v>254</v>
      </c>
      <c r="AM8" s="86" t="s">
        <v>73</v>
      </c>
      <c r="AN8" s="75" t="s">
        <v>254</v>
      </c>
      <c r="AO8" s="87" t="s">
        <v>10</v>
      </c>
      <c r="AP8" s="75" t="s">
        <v>254</v>
      </c>
      <c r="AQ8" s="87" t="s">
        <v>73</v>
      </c>
      <c r="AR8" s="75" t="s">
        <v>254</v>
      </c>
      <c r="AS8" s="87" t="s">
        <v>10</v>
      </c>
      <c r="AT8" s="75" t="s">
        <v>254</v>
      </c>
      <c r="AU8" s="87" t="s">
        <v>73</v>
      </c>
      <c r="AV8" s="75" t="s">
        <v>254</v>
      </c>
      <c r="AW8" s="87" t="s">
        <v>10</v>
      </c>
      <c r="AX8" s="75" t="s">
        <v>254</v>
      </c>
      <c r="AY8" s="87" t="s">
        <v>73</v>
      </c>
      <c r="AZ8" s="75" t="s">
        <v>254</v>
      </c>
      <c r="BA8" s="87" t="s">
        <v>10</v>
      </c>
      <c r="BB8" s="75" t="s">
        <v>254</v>
      </c>
      <c r="BC8" s="87" t="s">
        <v>73</v>
      </c>
      <c r="BD8" s="75" t="s">
        <v>254</v>
      </c>
      <c r="BE8" s="87" t="s">
        <v>10</v>
      </c>
      <c r="BF8" s="75" t="s">
        <v>254</v>
      </c>
      <c r="BG8" s="87" t="s">
        <v>73</v>
      </c>
      <c r="BH8" s="75" t="s">
        <v>254</v>
      </c>
      <c r="BI8" s="87" t="s">
        <v>10</v>
      </c>
      <c r="BJ8" s="75" t="s">
        <v>254</v>
      </c>
      <c r="BK8" s="87" t="s">
        <v>73</v>
      </c>
      <c r="BL8" s="75" t="s">
        <v>254</v>
      </c>
      <c r="BM8" s="87" t="s">
        <v>10</v>
      </c>
      <c r="BN8" s="75" t="s">
        <v>254</v>
      </c>
      <c r="BO8" s="87" t="s">
        <v>73</v>
      </c>
      <c r="BP8" s="75" t="s">
        <v>254</v>
      </c>
      <c r="BQ8" s="87" t="s">
        <v>10</v>
      </c>
      <c r="BR8" s="75" t="s">
        <v>254</v>
      </c>
      <c r="BS8" s="87" t="s">
        <v>73</v>
      </c>
      <c r="BT8" s="75" t="s">
        <v>254</v>
      </c>
      <c r="BU8" s="87" t="s">
        <v>10</v>
      </c>
      <c r="BV8" s="75" t="s">
        <v>254</v>
      </c>
      <c r="BW8" s="87" t="s">
        <v>73</v>
      </c>
      <c r="BX8" s="512"/>
      <c r="BY8" s="509"/>
      <c r="BZ8" s="509"/>
      <c r="CA8" s="509"/>
      <c r="CB8" s="509"/>
      <c r="CC8" s="509"/>
      <c r="CD8" s="509"/>
    </row>
    <row r="9" spans="2:76" ht="12.75">
      <c r="B9" s="8" t="s">
        <v>31</v>
      </c>
      <c r="C9" s="99" t="s">
        <v>32</v>
      </c>
      <c r="D9" s="8">
        <v>1</v>
      </c>
      <c r="E9" s="64">
        <v>2</v>
      </c>
      <c r="F9" s="64">
        <v>3</v>
      </c>
      <c r="G9" s="64">
        <v>4</v>
      </c>
      <c r="H9" s="64">
        <v>5</v>
      </c>
      <c r="I9" s="64">
        <v>6</v>
      </c>
      <c r="J9" s="64">
        <v>7</v>
      </c>
      <c r="K9" s="64">
        <v>8</v>
      </c>
      <c r="L9" s="64">
        <v>9</v>
      </c>
      <c r="M9" s="64">
        <v>10</v>
      </c>
      <c r="N9" s="64">
        <v>11</v>
      </c>
      <c r="O9" s="64">
        <v>12</v>
      </c>
      <c r="P9" s="64">
        <v>13</v>
      </c>
      <c r="Q9" s="64">
        <v>14</v>
      </c>
      <c r="R9" s="64">
        <v>15</v>
      </c>
      <c r="S9" s="64">
        <v>16</v>
      </c>
      <c r="T9" s="64">
        <v>17</v>
      </c>
      <c r="U9" s="64">
        <v>18</v>
      </c>
      <c r="V9" s="64">
        <v>19</v>
      </c>
      <c r="W9" s="64">
        <v>20</v>
      </c>
      <c r="X9" s="64">
        <v>21</v>
      </c>
      <c r="Y9" s="64">
        <v>22</v>
      </c>
      <c r="Z9" s="64">
        <v>23</v>
      </c>
      <c r="AA9" s="64">
        <v>24</v>
      </c>
      <c r="AB9" s="64">
        <v>25</v>
      </c>
      <c r="AC9" s="64">
        <v>26</v>
      </c>
      <c r="AD9" s="64">
        <v>27</v>
      </c>
      <c r="AE9" s="64">
        <v>28</v>
      </c>
      <c r="AF9" s="64">
        <v>29</v>
      </c>
      <c r="AG9" s="64">
        <v>30</v>
      </c>
      <c r="AH9" s="64">
        <v>31</v>
      </c>
      <c r="AI9" s="64">
        <v>32</v>
      </c>
      <c r="AJ9" s="64">
        <v>33</v>
      </c>
      <c r="AK9" s="64">
        <v>34</v>
      </c>
      <c r="AL9" s="64">
        <v>35</v>
      </c>
      <c r="AM9" s="99">
        <v>36</v>
      </c>
      <c r="AN9" s="8">
        <v>37</v>
      </c>
      <c r="AO9" s="64">
        <v>38</v>
      </c>
      <c r="AP9" s="64">
        <v>39</v>
      </c>
      <c r="AQ9" s="64">
        <v>40</v>
      </c>
      <c r="AR9" s="64">
        <v>41</v>
      </c>
      <c r="AS9" s="64">
        <v>42</v>
      </c>
      <c r="AT9" s="64">
        <v>43</v>
      </c>
      <c r="AU9" s="64">
        <v>44</v>
      </c>
      <c r="AV9" s="64">
        <v>45</v>
      </c>
      <c r="AW9" s="64">
        <v>46</v>
      </c>
      <c r="AX9" s="64">
        <v>47</v>
      </c>
      <c r="AY9" s="64">
        <v>48</v>
      </c>
      <c r="AZ9" s="64">
        <v>49</v>
      </c>
      <c r="BA9" s="64">
        <v>50</v>
      </c>
      <c r="BB9" s="64">
        <v>51</v>
      </c>
      <c r="BC9" s="64">
        <v>52</v>
      </c>
      <c r="BD9" s="64">
        <v>53</v>
      </c>
      <c r="BE9" s="64">
        <v>54</v>
      </c>
      <c r="BF9" s="64">
        <v>55</v>
      </c>
      <c r="BG9" s="64">
        <v>56</v>
      </c>
      <c r="BH9" s="64">
        <v>57</v>
      </c>
      <c r="BI9" s="64">
        <v>58</v>
      </c>
      <c r="BJ9" s="64">
        <v>59</v>
      </c>
      <c r="BK9" s="64">
        <v>60</v>
      </c>
      <c r="BL9" s="64">
        <v>61</v>
      </c>
      <c r="BM9" s="64">
        <v>62</v>
      </c>
      <c r="BN9" s="64">
        <v>63</v>
      </c>
      <c r="BO9" s="64">
        <v>64</v>
      </c>
      <c r="BP9" s="64">
        <v>65</v>
      </c>
      <c r="BQ9" s="64">
        <v>66</v>
      </c>
      <c r="BR9" s="64">
        <v>67</v>
      </c>
      <c r="BS9" s="64">
        <v>68</v>
      </c>
      <c r="BT9" s="64">
        <v>69</v>
      </c>
      <c r="BU9" s="64">
        <v>70</v>
      </c>
      <c r="BV9" s="64">
        <v>71</v>
      </c>
      <c r="BW9" s="99">
        <v>72</v>
      </c>
      <c r="BX9" s="395"/>
    </row>
    <row r="10" spans="2:82" ht="26.25" customHeight="1">
      <c r="B10" s="113">
        <v>1</v>
      </c>
      <c r="C10" s="114" t="s">
        <v>7</v>
      </c>
      <c r="D10" s="62">
        <f>'Р.I. Обслужено'!E15</f>
        <v>0</v>
      </c>
      <c r="E10" s="62">
        <f>'Р.I. Обслужено'!F15</f>
        <v>0</v>
      </c>
      <c r="F10" s="62">
        <f aca="true" t="shared" si="0" ref="F10:G13">J10+N10+R10+V10+Z10+AD10+AH10+AL10</f>
        <v>0</v>
      </c>
      <c r="G10" s="62">
        <f t="shared" si="0"/>
        <v>0</v>
      </c>
      <c r="H10" s="79"/>
      <c r="I10" s="79"/>
      <c r="J10" s="89">
        <f>SUM(J11:J25)</f>
        <v>0</v>
      </c>
      <c r="K10" s="89">
        <f>SUM(K11:K25)</f>
        <v>0</v>
      </c>
      <c r="L10" s="79"/>
      <c r="M10" s="79"/>
      <c r="N10" s="89">
        <f>SUM(N11:N25)</f>
        <v>0</v>
      </c>
      <c r="O10" s="89">
        <f>SUM(O11:O25)</f>
        <v>0</v>
      </c>
      <c r="P10" s="79"/>
      <c r="Q10" s="79"/>
      <c r="R10" s="89">
        <f>SUM(R11:R25)</f>
        <v>0</v>
      </c>
      <c r="S10" s="89">
        <f>SUM(S11:S25)</f>
        <v>0</v>
      </c>
      <c r="T10" s="79"/>
      <c r="U10" s="79"/>
      <c r="V10" s="89">
        <f>SUM(V11:V25)</f>
        <v>0</v>
      </c>
      <c r="W10" s="89">
        <f>SUM(W11:W25)</f>
        <v>0</v>
      </c>
      <c r="X10" s="79"/>
      <c r="Y10" s="79"/>
      <c r="Z10" s="89">
        <f>SUM(Z11:Z25)</f>
        <v>0</v>
      </c>
      <c r="AA10" s="89">
        <f>SUM(AA11:AA25)</f>
        <v>0</v>
      </c>
      <c r="AB10" s="79"/>
      <c r="AC10" s="79"/>
      <c r="AD10" s="89">
        <f>SUM(AD11:AD25)</f>
        <v>0</v>
      </c>
      <c r="AE10" s="89">
        <f>SUM(AE11:AE25)</f>
        <v>0</v>
      </c>
      <c r="AF10" s="79"/>
      <c r="AG10" s="79"/>
      <c r="AH10" s="89">
        <f>SUM(AH11:AH25)</f>
        <v>0</v>
      </c>
      <c r="AI10" s="89">
        <f>SUM(AI11:AI25)</f>
        <v>0</v>
      </c>
      <c r="AJ10" s="79"/>
      <c r="AK10" s="79"/>
      <c r="AL10" s="89">
        <f>SUM(AL11:AL25)</f>
        <v>0</v>
      </c>
      <c r="AM10" s="100">
        <f>SUM(AM11:AM25)</f>
        <v>0</v>
      </c>
      <c r="AN10" s="108"/>
      <c r="AO10" s="79"/>
      <c r="AP10" s="89">
        <f aca="true" t="shared" si="1" ref="AP10:AQ13">AT10+AX10+BB10+BF10+BJ10+BN10+BR10+BV10</f>
        <v>0</v>
      </c>
      <c r="AQ10" s="89">
        <f t="shared" si="1"/>
        <v>0</v>
      </c>
      <c r="AR10" s="79"/>
      <c r="AS10" s="79"/>
      <c r="AT10" s="89">
        <f>SUM(AT11:AT25)</f>
        <v>0</v>
      </c>
      <c r="AU10" s="89">
        <f>SUM(AU11:AU25)</f>
        <v>0</v>
      </c>
      <c r="AV10" s="79"/>
      <c r="AW10" s="79"/>
      <c r="AX10" s="89">
        <f>SUM(AX11:AX25)</f>
        <v>0</v>
      </c>
      <c r="AY10" s="89">
        <f>SUM(AY11:AY25)</f>
        <v>0</v>
      </c>
      <c r="AZ10" s="79"/>
      <c r="BA10" s="79"/>
      <c r="BB10" s="89">
        <f>SUM(BB11:BB25)</f>
        <v>0</v>
      </c>
      <c r="BC10" s="89">
        <f>SUM(BC11:BC25)</f>
        <v>0</v>
      </c>
      <c r="BD10" s="79"/>
      <c r="BE10" s="79"/>
      <c r="BF10" s="89">
        <f>SUM(BF11:BF25)</f>
        <v>0</v>
      </c>
      <c r="BG10" s="89">
        <f>SUM(BG11:BG25)</f>
        <v>0</v>
      </c>
      <c r="BH10" s="79"/>
      <c r="BI10" s="79"/>
      <c r="BJ10" s="89">
        <f>SUM(BJ11:BJ25)</f>
        <v>0</v>
      </c>
      <c r="BK10" s="89">
        <f>SUM(BK11:BK25)</f>
        <v>0</v>
      </c>
      <c r="BL10" s="79"/>
      <c r="BM10" s="79"/>
      <c r="BN10" s="89">
        <f>SUM(BN11:BN25)</f>
        <v>0</v>
      </c>
      <c r="BO10" s="89">
        <f>SUM(BO11:BO25)</f>
        <v>0</v>
      </c>
      <c r="BP10" s="79"/>
      <c r="BQ10" s="79"/>
      <c r="BR10" s="89">
        <f>SUM(BR11:BR25)</f>
        <v>0</v>
      </c>
      <c r="BS10" s="89">
        <f>SUM(BS11:BS25)</f>
        <v>0</v>
      </c>
      <c r="BT10" s="79"/>
      <c r="BU10" s="79"/>
      <c r="BV10" s="89">
        <f>SUM(BV11:BV25)</f>
        <v>0</v>
      </c>
      <c r="BW10" s="100">
        <f>SUM(BW11:BW25)</f>
        <v>0</v>
      </c>
      <c r="BX10" s="289">
        <f>IF(AND(E10&lt;=D10,I10&lt;=H10,M10&lt;=L10,Q10&lt;=P10,U10&lt;=T10,Y10&lt;=X10,AC10&lt;=AB10,AG10&lt;=AF10,AK10&lt;=AJ10,AO10&lt;=AN10,AS10&lt;=AR10,AW10&lt;=AV10,BA10&lt;=AZ10,BE10&lt;=BD10,BI10&lt;=BH10,BM10&lt;=BL10,BQ10&lt;=BP10,BU10&lt;=BT10),"","не верно")</f>
      </c>
      <c r="BY10" s="289">
        <f>IF(AND(H10&lt;=D10,L10&lt;=D10,P10&lt;=D10,T10&lt;=D10,X10&lt;=D10,AB10&lt;=D10,AF10&lt;=D10,AJ10&lt;=D10),"","не верно")</f>
      </c>
      <c r="BZ10" s="289">
        <f>IF(AND(I10&lt;=E10,M10&lt;=E10,Q10&lt;=E10,U10&lt;=E10,Y10&lt;=E10,AC10&lt;=E10,AG10&lt;=E10,AK10&lt;=E10),"","не верно")</f>
      </c>
      <c r="CA10" s="289">
        <f>IF(AND(AR10&lt;=AN10,AV10&lt;=AN10,AZ10&lt;=AN10,BD10&lt;=AN10,BH10&lt;=AN10,BL10&lt;=AN10,BP10&lt;=AN10,BT10&lt;=AN10),"","не верно")</f>
      </c>
      <c r="CB10" s="289">
        <f>IF(AND(AS10&lt;=AO10,AW10&lt;=AO10,BA10&lt;=AO10,BE10&lt;=AO10,BI10&lt;=AO10,BM10&lt;=AO10,BQ10&lt;=AO10,BU10&lt;=AO10),"","не верно")</f>
      </c>
      <c r="CC10" s="289">
        <f>IF(AND(J10&gt;=H10,K10&gt;=I10,N10&gt;=L10,O10&gt;=M10,R10&gt;=P10,S10&gt;=Q10,V10&gt;=T10,W10&gt;=U10,Z10&gt;=X10,AA10&gt;=Y10,AD10&gt;=AB10,AE10&gt;=AC10,AH10&gt;=AF10,AI10&gt;=AG10,AL10&gt;=AJ10,AM10&gt;=AK10),"","не верно")</f>
      </c>
      <c r="CD10" s="289">
        <f>IF(AND(AT10&gt;=AR10,AU10&gt;=AS10,AX10&gt;=AV10,AY10&gt;=AW10,BB10&gt;=AZ10,BC10&gt;=BA10,BF10&gt;=BD10,BG10&gt;=BE10,BJ10&gt;=BH10,BK10&gt;=BI10,BN10&gt;=BL10,BO10&gt;=BM10,BR10&gt;=BP10,BS10&gt;=BQ10,BV10&gt;=BT10,BW10&gt;=BU10),"","не верно")</f>
      </c>
    </row>
    <row r="11" spans="2:82" ht="24" customHeight="1">
      <c r="B11" s="7" t="s">
        <v>15</v>
      </c>
      <c r="C11" s="115" t="s">
        <v>80</v>
      </c>
      <c r="D11" s="62">
        <f>'Р.I. Обслужено'!E16</f>
        <v>0</v>
      </c>
      <c r="E11" s="62">
        <f>'Р.I. Обслужено'!F16</f>
        <v>0</v>
      </c>
      <c r="F11" s="62">
        <f t="shared" si="0"/>
        <v>0</v>
      </c>
      <c r="G11" s="62">
        <f t="shared" si="0"/>
        <v>0</v>
      </c>
      <c r="H11" s="376"/>
      <c r="I11" s="376"/>
      <c r="J11" s="90"/>
      <c r="K11" s="90"/>
      <c r="L11" s="90"/>
      <c r="M11" s="90"/>
      <c r="N11" s="90"/>
      <c r="O11" s="90"/>
      <c r="P11" s="91"/>
      <c r="Q11" s="91"/>
      <c r="R11" s="91"/>
      <c r="S11" s="91"/>
      <c r="T11" s="91"/>
      <c r="U11" s="91"/>
      <c r="V11" s="91"/>
      <c r="W11" s="91"/>
      <c r="X11" s="79"/>
      <c r="Y11" s="79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1"/>
      <c r="AK11" s="91"/>
      <c r="AL11" s="91"/>
      <c r="AM11" s="101"/>
      <c r="AN11" s="108"/>
      <c r="AO11" s="79"/>
      <c r="AP11" s="89">
        <f t="shared" si="1"/>
        <v>0</v>
      </c>
      <c r="AQ11" s="89">
        <f t="shared" si="1"/>
        <v>0</v>
      </c>
      <c r="AR11" s="90"/>
      <c r="AS11" s="90"/>
      <c r="AT11" s="90"/>
      <c r="AU11" s="92"/>
      <c r="AV11" s="79"/>
      <c r="AW11" s="79"/>
      <c r="AX11" s="79"/>
      <c r="AY11" s="79"/>
      <c r="AZ11" s="90"/>
      <c r="BA11" s="90"/>
      <c r="BB11" s="90"/>
      <c r="BC11" s="90"/>
      <c r="BD11" s="92"/>
      <c r="BE11" s="92"/>
      <c r="BF11" s="92"/>
      <c r="BG11" s="90"/>
      <c r="BH11" s="90"/>
      <c r="BI11" s="90"/>
      <c r="BJ11" s="90"/>
      <c r="BK11" s="90"/>
      <c r="BL11" s="159"/>
      <c r="BM11" s="159"/>
      <c r="BN11" s="159"/>
      <c r="BO11" s="159"/>
      <c r="BP11" s="90"/>
      <c r="BQ11" s="90"/>
      <c r="BR11" s="90"/>
      <c r="BS11" s="90"/>
      <c r="BT11" s="90"/>
      <c r="BU11" s="90"/>
      <c r="BV11" s="90"/>
      <c r="BW11" s="107"/>
      <c r="BX11" s="289">
        <f aca="true" t="shared" si="2" ref="BX11:BX39">IF(AND(E11&lt;=D11,I11&lt;=H11,M11&lt;=L11,Q11&lt;=P11,U11&lt;=T11,Y11&lt;=X11,AC11&lt;=AB11,AG11&lt;=AF11,AK11&lt;=AJ11,AO11&lt;=AN11,AS11&lt;=AR11,AW11&lt;=AV11,BA11&lt;=AZ11,BE11&lt;=BD11,BI11&lt;=BH11,BM11&lt;=BL11,BQ11&lt;=BP11,BU11&lt;=BT11),"","не верно")</f>
      </c>
      <c r="BY11" s="289">
        <f aca="true" t="shared" si="3" ref="BY11:BY39">IF(AND(H11&lt;=D11,L11&lt;=D11,P11&lt;=D11,T11&lt;=D11,X11&lt;=D11,AB11&lt;=D11,AF11&lt;=D11,AJ11&lt;=D11),"","не верно")</f>
      </c>
      <c r="BZ11" s="289">
        <f aca="true" t="shared" si="4" ref="BZ11:BZ39">IF(AND(I11&lt;=E11,M11&lt;=E11,Q11&lt;=E11,U11&lt;=E11,Y11&lt;=E11,AC11&lt;=E11,AG11&lt;=E11,AK11&lt;=E11),"","не верно")</f>
      </c>
      <c r="CA11" s="289">
        <f aca="true" t="shared" si="5" ref="CA11:CA39">IF(AND(AR11&lt;=AN11,AV11&lt;=AN11,AZ11&lt;=AN11,BD11&lt;=AN11,BH11&lt;=AN11,BL11&lt;=AN11,BP11&lt;=AN11,BT11&lt;=AN11),"","не верно")</f>
      </c>
      <c r="CB11" s="289">
        <f aca="true" t="shared" si="6" ref="CB11:CB39">IF(AND(AS11&lt;=AO11,AW11&lt;=AO11,BA11&lt;=AO11,BE11&lt;=AO11,BI11&lt;=AO11,BM11&lt;=AO11,BQ11&lt;=AO11,BU11&lt;=AO11),"","не верно")</f>
      </c>
      <c r="CC11" s="289">
        <f aca="true" t="shared" si="7" ref="CC11:CC39">IF(AND(J11&gt;=H11,K11&gt;=I11,N11&gt;=L11,O11&gt;=M11,R11&gt;=P11,S11&gt;=Q11,V11&gt;=T11,W11&gt;=U11,Z11&gt;=X11,AA11&gt;=Y11,AD11&gt;=AB11,AE11&gt;=AC11,AH11&gt;=AF11,AI11&gt;=AG11,AL11&gt;=AJ11,AM11&gt;=AK11),"","не верно")</f>
      </c>
      <c r="CD11" s="289">
        <f aca="true" t="shared" si="8" ref="CD11:CD39">IF(AND(AT11&gt;=AR11,AU11&gt;=AS11,AX11&gt;=AV11,AY11&gt;=AW11,BB11&gt;=AZ11,BC11&gt;=BA11,BF11&gt;=BD11,BG11&gt;=BE11,BJ11&gt;=BH11,BK11&gt;=BI11,BN11&gt;=BL11,BO11&gt;=BM11,BR11&gt;=BP11,BS11&gt;=BQ11,BV11&gt;=BT11,BW11&gt;=BU11),"","не верно")</f>
      </c>
    </row>
    <row r="12" spans="2:82" ht="24" customHeight="1">
      <c r="B12" s="8" t="s">
        <v>16</v>
      </c>
      <c r="C12" s="116" t="s">
        <v>4</v>
      </c>
      <c r="D12" s="62">
        <f>'Р.I. Обслужено'!E17</f>
        <v>0</v>
      </c>
      <c r="E12" s="62">
        <f>'Р.I. Обслужено'!F17</f>
        <v>0</v>
      </c>
      <c r="F12" s="62">
        <f t="shared" si="0"/>
        <v>0</v>
      </c>
      <c r="G12" s="62">
        <f t="shared" si="0"/>
        <v>0</v>
      </c>
      <c r="H12" s="376"/>
      <c r="I12" s="376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79"/>
      <c r="AK12" s="79"/>
      <c r="AL12" s="79"/>
      <c r="AM12" s="102"/>
      <c r="AN12" s="108"/>
      <c r="AO12" s="79"/>
      <c r="AP12" s="89">
        <f t="shared" si="1"/>
        <v>0</v>
      </c>
      <c r="AQ12" s="89">
        <f t="shared" si="1"/>
        <v>0</v>
      </c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2"/>
      <c r="BE12" s="92"/>
      <c r="BF12" s="92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107"/>
      <c r="BX12" s="289">
        <f t="shared" si="2"/>
      </c>
      <c r="BY12" s="289">
        <f t="shared" si="3"/>
      </c>
      <c r="BZ12" s="289">
        <f t="shared" si="4"/>
      </c>
      <c r="CA12" s="289">
        <f t="shared" si="5"/>
      </c>
      <c r="CB12" s="289">
        <f t="shared" si="6"/>
      </c>
      <c r="CC12" s="289">
        <f t="shared" si="7"/>
      </c>
      <c r="CD12" s="289">
        <f t="shared" si="8"/>
      </c>
    </row>
    <row r="13" spans="2:82" ht="24">
      <c r="B13" s="8" t="s">
        <v>17</v>
      </c>
      <c r="C13" s="116" t="s">
        <v>81</v>
      </c>
      <c r="D13" s="62">
        <f>'Р.I. Обслужено'!E18</f>
        <v>0</v>
      </c>
      <c r="E13" s="62">
        <f>'Р.I. Обслужено'!F18</f>
        <v>0</v>
      </c>
      <c r="F13" s="62">
        <f>J13+N13+R13+V13+Z13+AD13+AH13+AL13</f>
        <v>0</v>
      </c>
      <c r="G13" s="62">
        <f t="shared" si="0"/>
        <v>0</v>
      </c>
      <c r="H13" s="376"/>
      <c r="I13" s="376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2"/>
      <c r="X13" s="92"/>
      <c r="Y13" s="92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79"/>
      <c r="AK13" s="79"/>
      <c r="AL13" s="79"/>
      <c r="AM13" s="102"/>
      <c r="AN13" s="108"/>
      <c r="AO13" s="79"/>
      <c r="AP13" s="89">
        <f t="shared" si="1"/>
        <v>0</v>
      </c>
      <c r="AQ13" s="89">
        <f t="shared" si="1"/>
        <v>0</v>
      </c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2"/>
      <c r="BE13" s="92"/>
      <c r="BF13" s="9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107"/>
      <c r="BX13" s="289">
        <f t="shared" si="2"/>
      </c>
      <c r="BY13" s="289">
        <f t="shared" si="3"/>
      </c>
      <c r="BZ13" s="289">
        <f t="shared" si="4"/>
      </c>
      <c r="CA13" s="289">
        <f t="shared" si="5"/>
      </c>
      <c r="CB13" s="289">
        <f t="shared" si="6"/>
      </c>
      <c r="CC13" s="289">
        <f t="shared" si="7"/>
      </c>
      <c r="CD13" s="289">
        <f t="shared" si="8"/>
      </c>
    </row>
    <row r="14" spans="2:82" ht="24">
      <c r="B14" s="8" t="s">
        <v>18</v>
      </c>
      <c r="C14" s="116" t="s">
        <v>82</v>
      </c>
      <c r="D14" s="88"/>
      <c r="E14" s="88"/>
      <c r="F14" s="88"/>
      <c r="G14" s="88"/>
      <c r="H14" s="88"/>
      <c r="I14" s="88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101"/>
      <c r="AN14" s="13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101"/>
      <c r="BX14" s="289">
        <f t="shared" si="2"/>
      </c>
      <c r="BY14" s="289">
        <f t="shared" si="3"/>
      </c>
      <c r="BZ14" s="289">
        <f t="shared" si="4"/>
      </c>
      <c r="CA14" s="289">
        <f t="shared" si="5"/>
      </c>
      <c r="CB14" s="289">
        <f t="shared" si="6"/>
      </c>
      <c r="CC14" s="289">
        <f t="shared" si="7"/>
      </c>
      <c r="CD14" s="289">
        <f t="shared" si="8"/>
      </c>
    </row>
    <row r="15" spans="2:82" ht="12.75">
      <c r="B15" s="8" t="s">
        <v>19</v>
      </c>
      <c r="C15" s="116" t="s">
        <v>0</v>
      </c>
      <c r="D15" s="88"/>
      <c r="E15" s="88"/>
      <c r="F15" s="88"/>
      <c r="G15" s="88"/>
      <c r="H15" s="88"/>
      <c r="I15" s="88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101"/>
      <c r="AN15" s="131"/>
      <c r="AO15" s="91"/>
      <c r="AP15" s="91"/>
      <c r="AQ15" s="91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6"/>
      <c r="BX15" s="289">
        <f t="shared" si="2"/>
      </c>
      <c r="BY15" s="289">
        <f t="shared" si="3"/>
      </c>
      <c r="BZ15" s="289">
        <f t="shared" si="4"/>
      </c>
      <c r="CA15" s="289">
        <f t="shared" si="5"/>
      </c>
      <c r="CB15" s="289">
        <f t="shared" si="6"/>
      </c>
      <c r="CC15" s="289">
        <f t="shared" si="7"/>
      </c>
      <c r="CD15" s="289">
        <f t="shared" si="8"/>
      </c>
    </row>
    <row r="16" spans="2:82" ht="24">
      <c r="B16" s="8" t="s">
        <v>20</v>
      </c>
      <c r="C16" s="117" t="s">
        <v>5</v>
      </c>
      <c r="D16" s="62">
        <f>'Р.I. Обслужено'!E21</f>
        <v>0</v>
      </c>
      <c r="E16" s="62">
        <f>'Р.I. Обслужено'!F21</f>
        <v>0</v>
      </c>
      <c r="F16" s="62">
        <f aca="true" t="shared" si="9" ref="F16:G20">J16+N16+R16+V16+Z16+AD16+AH16+AL16</f>
        <v>0</v>
      </c>
      <c r="G16" s="62">
        <f t="shared" si="9"/>
        <v>0</v>
      </c>
      <c r="H16" s="376"/>
      <c r="I16" s="376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2"/>
      <c r="X16" s="92"/>
      <c r="Y16" s="92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1"/>
      <c r="AK16" s="91"/>
      <c r="AL16" s="91"/>
      <c r="AM16" s="101"/>
      <c r="AN16" s="108"/>
      <c r="AO16" s="79"/>
      <c r="AP16" s="89">
        <f aca="true" t="shared" si="10" ref="AP16:AQ20">AT16+AX16+BB16+BF16+BJ16+BN16+BR16+BV16</f>
        <v>0</v>
      </c>
      <c r="AQ16" s="89">
        <f t="shared" si="10"/>
        <v>0</v>
      </c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103"/>
      <c r="BX16" s="289">
        <f t="shared" si="2"/>
      </c>
      <c r="BY16" s="289">
        <f t="shared" si="3"/>
      </c>
      <c r="BZ16" s="289">
        <f t="shared" si="4"/>
      </c>
      <c r="CA16" s="289">
        <f t="shared" si="5"/>
      </c>
      <c r="CB16" s="289">
        <f t="shared" si="6"/>
      </c>
      <c r="CC16" s="289">
        <f t="shared" si="7"/>
      </c>
      <c r="CD16" s="289">
        <f t="shared" si="8"/>
      </c>
    </row>
    <row r="17" spans="2:82" ht="12.75">
      <c r="B17" s="9" t="s">
        <v>21</v>
      </c>
      <c r="C17" s="117" t="s">
        <v>40</v>
      </c>
      <c r="D17" s="62">
        <f>'Р.I. Обслужено'!E22</f>
        <v>0</v>
      </c>
      <c r="E17" s="62">
        <f>'Р.I. Обслужено'!F22</f>
        <v>0</v>
      </c>
      <c r="F17" s="62">
        <f t="shared" si="9"/>
        <v>0</v>
      </c>
      <c r="G17" s="62">
        <f t="shared" si="9"/>
        <v>0</v>
      </c>
      <c r="H17" s="376"/>
      <c r="I17" s="376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2"/>
      <c r="X17" s="92"/>
      <c r="Y17" s="92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1"/>
      <c r="AK17" s="91"/>
      <c r="AL17" s="91"/>
      <c r="AM17" s="101"/>
      <c r="AN17" s="108"/>
      <c r="AO17" s="79"/>
      <c r="AP17" s="89">
        <f t="shared" si="10"/>
        <v>0</v>
      </c>
      <c r="AQ17" s="89">
        <f t="shared" si="10"/>
        <v>0</v>
      </c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103"/>
      <c r="BX17" s="289">
        <f>IF(AND(E17&lt;=D17,I17&lt;=H17,M17&lt;=L17,Q17&lt;=P17,U17&lt;=T17,Y17&lt;=X17,AC17&lt;=AB17,AG17&lt;=AF17,AK17&lt;=AJ17,AO17&lt;=AN17,AS17&lt;=AR17,AW17&lt;=AV17,BA17&lt;=AZ17,BE17&lt;=BD17,BI17&lt;=BH17,BM17&lt;=BL17,BQ17&lt;=BP17,BU17&lt;=BT17),"","не верно")</f>
      </c>
      <c r="BY17" s="289">
        <f t="shared" si="3"/>
      </c>
      <c r="BZ17" s="289">
        <f t="shared" si="4"/>
      </c>
      <c r="CA17" s="289">
        <f t="shared" si="5"/>
      </c>
      <c r="CB17" s="289">
        <f t="shared" si="6"/>
      </c>
      <c r="CC17" s="289">
        <f t="shared" si="7"/>
      </c>
      <c r="CD17" s="289">
        <f t="shared" si="8"/>
      </c>
    </row>
    <row r="18" spans="2:82" ht="12.75">
      <c r="B18" s="9" t="s">
        <v>22</v>
      </c>
      <c r="C18" s="117" t="s">
        <v>93</v>
      </c>
      <c r="D18" s="62">
        <f>'Р.I. Обслужено'!E23</f>
        <v>0</v>
      </c>
      <c r="E18" s="62">
        <f>'Р.I. Обслужено'!F23</f>
        <v>0</v>
      </c>
      <c r="F18" s="62">
        <f t="shared" si="9"/>
        <v>0</v>
      </c>
      <c r="G18" s="62">
        <f t="shared" si="9"/>
        <v>0</v>
      </c>
      <c r="H18" s="376"/>
      <c r="I18" s="376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2"/>
      <c r="W18" s="92"/>
      <c r="X18" s="92"/>
      <c r="Y18" s="92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1"/>
      <c r="AK18" s="91"/>
      <c r="AL18" s="91"/>
      <c r="AM18" s="101"/>
      <c r="AN18" s="108"/>
      <c r="AO18" s="79"/>
      <c r="AP18" s="89">
        <f t="shared" si="10"/>
        <v>0</v>
      </c>
      <c r="AQ18" s="89">
        <f t="shared" si="10"/>
        <v>0</v>
      </c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103"/>
      <c r="BX18" s="289">
        <f t="shared" si="2"/>
      </c>
      <c r="BY18" s="289">
        <f t="shared" si="3"/>
      </c>
      <c r="BZ18" s="289">
        <f t="shared" si="4"/>
      </c>
      <c r="CA18" s="289">
        <f t="shared" si="5"/>
      </c>
      <c r="CB18" s="289">
        <f t="shared" si="6"/>
      </c>
      <c r="CC18" s="289">
        <f t="shared" si="7"/>
      </c>
      <c r="CD18" s="289">
        <f t="shared" si="8"/>
      </c>
    </row>
    <row r="19" spans="2:82" ht="14.25" customHeight="1">
      <c r="B19" s="8" t="s">
        <v>23</v>
      </c>
      <c r="C19" s="117" t="s">
        <v>1</v>
      </c>
      <c r="D19" s="62">
        <f>'Р.I. Обслужено'!E24</f>
        <v>0</v>
      </c>
      <c r="E19" s="62">
        <f>'Р.I. Обслужено'!F24</f>
        <v>0</v>
      </c>
      <c r="F19" s="62">
        <f t="shared" si="9"/>
        <v>0</v>
      </c>
      <c r="G19" s="62">
        <f t="shared" si="9"/>
        <v>0</v>
      </c>
      <c r="H19" s="88"/>
      <c r="I19" s="88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0"/>
      <c r="AK19" s="90"/>
      <c r="AL19" s="90"/>
      <c r="AM19" s="103"/>
      <c r="AN19" s="108"/>
      <c r="AO19" s="79"/>
      <c r="AP19" s="89">
        <f t="shared" si="10"/>
        <v>0</v>
      </c>
      <c r="AQ19" s="89">
        <f t="shared" si="10"/>
        <v>0</v>
      </c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107"/>
      <c r="BX19" s="289">
        <f t="shared" si="2"/>
      </c>
      <c r="BY19" s="289">
        <f t="shared" si="3"/>
      </c>
      <c r="BZ19" s="289">
        <f t="shared" si="4"/>
      </c>
      <c r="CA19" s="289">
        <f t="shared" si="5"/>
      </c>
      <c r="CB19" s="289">
        <f t="shared" si="6"/>
      </c>
      <c r="CC19" s="289">
        <f t="shared" si="7"/>
      </c>
      <c r="CD19" s="289">
        <f t="shared" si="8"/>
      </c>
    </row>
    <row r="20" spans="2:82" ht="24">
      <c r="B20" s="8" t="s">
        <v>24</v>
      </c>
      <c r="C20" s="117" t="s">
        <v>3</v>
      </c>
      <c r="D20" s="62">
        <f>'Р.I. Обслужено'!E25</f>
        <v>0</v>
      </c>
      <c r="E20" s="62">
        <f>'Р.I. Обслужено'!F25</f>
        <v>0</v>
      </c>
      <c r="F20" s="62">
        <f t="shared" si="9"/>
        <v>0</v>
      </c>
      <c r="G20" s="62">
        <f t="shared" si="9"/>
        <v>0</v>
      </c>
      <c r="H20" s="376"/>
      <c r="I20" s="376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102"/>
      <c r="AN20" s="108"/>
      <c r="AO20" s="79"/>
      <c r="AP20" s="89">
        <f t="shared" si="10"/>
        <v>0</v>
      </c>
      <c r="AQ20" s="89">
        <f t="shared" si="10"/>
        <v>0</v>
      </c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107"/>
      <c r="BX20" s="289">
        <f t="shared" si="2"/>
      </c>
      <c r="BY20" s="289">
        <f t="shared" si="3"/>
      </c>
      <c r="BZ20" s="289">
        <f t="shared" si="4"/>
      </c>
      <c r="CA20" s="289">
        <f t="shared" si="5"/>
      </c>
      <c r="CB20" s="289">
        <f t="shared" si="6"/>
      </c>
      <c r="CC20" s="289">
        <f t="shared" si="7"/>
      </c>
      <c r="CD20" s="289">
        <f t="shared" si="8"/>
      </c>
    </row>
    <row r="21" spans="2:82" ht="24">
      <c r="B21" s="8" t="s">
        <v>25</v>
      </c>
      <c r="C21" s="117" t="s">
        <v>127</v>
      </c>
      <c r="D21" s="88"/>
      <c r="E21" s="88"/>
      <c r="F21" s="88"/>
      <c r="G21" s="88"/>
      <c r="H21" s="88"/>
      <c r="I21" s="88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101"/>
      <c r="AN21" s="13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101"/>
      <c r="BX21" s="289">
        <f t="shared" si="2"/>
      </c>
      <c r="BY21" s="289">
        <f t="shared" si="3"/>
      </c>
      <c r="BZ21" s="289">
        <f t="shared" si="4"/>
      </c>
      <c r="CA21" s="289">
        <f t="shared" si="5"/>
      </c>
      <c r="CB21" s="289">
        <f t="shared" si="6"/>
      </c>
      <c r="CC21" s="289">
        <f t="shared" si="7"/>
      </c>
      <c r="CD21" s="289">
        <f t="shared" si="8"/>
      </c>
    </row>
    <row r="22" spans="2:82" ht="12.75">
      <c r="B22" s="8" t="s">
        <v>26</v>
      </c>
      <c r="C22" s="117" t="s">
        <v>6</v>
      </c>
      <c r="D22" s="88"/>
      <c r="E22" s="88"/>
      <c r="F22" s="88"/>
      <c r="G22" s="88"/>
      <c r="H22" s="88"/>
      <c r="I22" s="88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101"/>
      <c r="AN22" s="13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101"/>
      <c r="BX22" s="289">
        <f t="shared" si="2"/>
      </c>
      <c r="BY22" s="289">
        <f t="shared" si="3"/>
      </c>
      <c r="BZ22" s="289">
        <f t="shared" si="4"/>
      </c>
      <c r="CA22" s="289">
        <f t="shared" si="5"/>
      </c>
      <c r="CB22" s="289">
        <f t="shared" si="6"/>
      </c>
      <c r="CC22" s="289">
        <f t="shared" si="7"/>
      </c>
      <c r="CD22" s="289">
        <f t="shared" si="8"/>
      </c>
    </row>
    <row r="23" spans="2:82" ht="12.75">
      <c r="B23" s="10" t="s">
        <v>27</v>
      </c>
      <c r="C23" s="117" t="s">
        <v>39</v>
      </c>
      <c r="D23" s="88"/>
      <c r="E23" s="88"/>
      <c r="F23" s="88"/>
      <c r="G23" s="88"/>
      <c r="H23" s="88"/>
      <c r="I23" s="88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101"/>
      <c r="AN23" s="13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101"/>
      <c r="BX23" s="289">
        <f t="shared" si="2"/>
      </c>
      <c r="BY23" s="289">
        <f t="shared" si="3"/>
      </c>
      <c r="BZ23" s="289">
        <f t="shared" si="4"/>
      </c>
      <c r="CA23" s="289">
        <f t="shared" si="5"/>
      </c>
      <c r="CB23" s="289">
        <f t="shared" si="6"/>
      </c>
      <c r="CC23" s="289">
        <f t="shared" si="7"/>
      </c>
      <c r="CD23" s="289">
        <f t="shared" si="8"/>
      </c>
    </row>
    <row r="24" spans="2:82" ht="36">
      <c r="B24" s="10" t="s">
        <v>28</v>
      </c>
      <c r="C24" s="116" t="s">
        <v>84</v>
      </c>
      <c r="D24" s="88"/>
      <c r="E24" s="88"/>
      <c r="F24" s="88"/>
      <c r="G24" s="88"/>
      <c r="H24" s="88"/>
      <c r="I24" s="88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101"/>
      <c r="AN24" s="13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101"/>
      <c r="BX24" s="289">
        <f t="shared" si="2"/>
      </c>
      <c r="BY24" s="289">
        <f t="shared" si="3"/>
      </c>
      <c r="BZ24" s="289">
        <f t="shared" si="4"/>
      </c>
      <c r="CA24" s="289">
        <f t="shared" si="5"/>
      </c>
      <c r="CB24" s="289">
        <f t="shared" si="6"/>
      </c>
      <c r="CC24" s="289">
        <f t="shared" si="7"/>
      </c>
      <c r="CD24" s="289">
        <f t="shared" si="8"/>
      </c>
    </row>
    <row r="25" spans="2:82" ht="24">
      <c r="B25" s="118" t="s">
        <v>29</v>
      </c>
      <c r="C25" s="116" t="s">
        <v>2</v>
      </c>
      <c r="D25" s="88"/>
      <c r="E25" s="88"/>
      <c r="F25" s="88"/>
      <c r="G25" s="88"/>
      <c r="H25" s="88"/>
      <c r="I25" s="88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101"/>
      <c r="AN25" s="13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101"/>
      <c r="BX25" s="289">
        <f t="shared" si="2"/>
      </c>
      <c r="BY25" s="289">
        <f t="shared" si="3"/>
      </c>
      <c r="BZ25" s="289">
        <f t="shared" si="4"/>
      </c>
      <c r="CA25" s="289">
        <f t="shared" si="5"/>
      </c>
      <c r="CB25" s="289">
        <f t="shared" si="6"/>
      </c>
      <c r="CC25" s="289">
        <f t="shared" si="7"/>
      </c>
      <c r="CD25" s="289">
        <f t="shared" si="8"/>
      </c>
    </row>
    <row r="26" spans="2:82" ht="24">
      <c r="B26" s="119">
        <v>2</v>
      </c>
      <c r="C26" s="120" t="s">
        <v>42</v>
      </c>
      <c r="D26" s="88"/>
      <c r="E26" s="88"/>
      <c r="F26" s="88"/>
      <c r="G26" s="88"/>
      <c r="H26" s="88"/>
      <c r="I26" s="88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101"/>
      <c r="AN26" s="13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101"/>
      <c r="BX26" s="289">
        <f t="shared" si="2"/>
      </c>
      <c r="BY26" s="289">
        <f t="shared" si="3"/>
      </c>
      <c r="BZ26" s="289">
        <f t="shared" si="4"/>
      </c>
      <c r="CA26" s="289">
        <f t="shared" si="5"/>
      </c>
      <c r="CB26" s="289">
        <f t="shared" si="6"/>
      </c>
      <c r="CC26" s="289">
        <f t="shared" si="7"/>
      </c>
      <c r="CD26" s="289">
        <f t="shared" si="8"/>
      </c>
    </row>
    <row r="27" spans="2:82" ht="36">
      <c r="B27" s="119">
        <v>3</v>
      </c>
      <c r="C27" s="120" t="s">
        <v>11</v>
      </c>
      <c r="D27" s="88"/>
      <c r="E27" s="88"/>
      <c r="F27" s="88"/>
      <c r="G27" s="88"/>
      <c r="H27" s="91"/>
      <c r="I27" s="91"/>
      <c r="J27" s="88"/>
      <c r="K27" s="88"/>
      <c r="L27" s="91"/>
      <c r="M27" s="91"/>
      <c r="N27" s="88"/>
      <c r="O27" s="88"/>
      <c r="P27" s="91"/>
      <c r="Q27" s="91"/>
      <c r="R27" s="88"/>
      <c r="S27" s="88"/>
      <c r="T27" s="91"/>
      <c r="U27" s="91"/>
      <c r="V27" s="88"/>
      <c r="W27" s="88"/>
      <c r="X27" s="91"/>
      <c r="Y27" s="91"/>
      <c r="Z27" s="88"/>
      <c r="AA27" s="88"/>
      <c r="AB27" s="91"/>
      <c r="AC27" s="91"/>
      <c r="AD27" s="88"/>
      <c r="AE27" s="88"/>
      <c r="AF27" s="91"/>
      <c r="AG27" s="91"/>
      <c r="AH27" s="88"/>
      <c r="AI27" s="88"/>
      <c r="AJ27" s="91"/>
      <c r="AK27" s="91"/>
      <c r="AL27" s="88"/>
      <c r="AM27" s="375"/>
      <c r="AN27" s="13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101"/>
      <c r="BX27" s="289">
        <f t="shared" si="2"/>
      </c>
      <c r="BY27" s="289">
        <f t="shared" si="3"/>
      </c>
      <c r="BZ27" s="289">
        <f t="shared" si="4"/>
      </c>
      <c r="CA27" s="289">
        <f t="shared" si="5"/>
      </c>
      <c r="CB27" s="289">
        <f t="shared" si="6"/>
      </c>
      <c r="CC27" s="289">
        <f t="shared" si="7"/>
      </c>
      <c r="CD27" s="289">
        <f t="shared" si="8"/>
      </c>
    </row>
    <row r="28" spans="2:82" ht="12.75">
      <c r="B28" s="121" t="s">
        <v>56</v>
      </c>
      <c r="C28" s="117" t="s">
        <v>40</v>
      </c>
      <c r="D28" s="88"/>
      <c r="E28" s="88"/>
      <c r="F28" s="88"/>
      <c r="G28" s="88"/>
      <c r="H28" s="88"/>
      <c r="I28" s="88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101"/>
      <c r="AN28" s="13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101"/>
      <c r="BX28" s="289">
        <f t="shared" si="2"/>
      </c>
      <c r="BY28" s="289">
        <f t="shared" si="3"/>
      </c>
      <c r="BZ28" s="289">
        <f t="shared" si="4"/>
      </c>
      <c r="CA28" s="289">
        <f t="shared" si="5"/>
      </c>
      <c r="CB28" s="289">
        <f t="shared" si="6"/>
      </c>
      <c r="CC28" s="289">
        <f t="shared" si="7"/>
      </c>
      <c r="CD28" s="289">
        <f t="shared" si="8"/>
      </c>
    </row>
    <row r="29" spans="2:82" ht="12.75">
      <c r="B29" s="121" t="s">
        <v>57</v>
      </c>
      <c r="C29" s="117" t="s">
        <v>41</v>
      </c>
      <c r="D29" s="88"/>
      <c r="E29" s="88"/>
      <c r="F29" s="88"/>
      <c r="G29" s="88"/>
      <c r="H29" s="88"/>
      <c r="I29" s="88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101"/>
      <c r="AN29" s="13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101"/>
      <c r="BX29" s="289">
        <f t="shared" si="2"/>
      </c>
      <c r="BY29" s="289">
        <f t="shared" si="3"/>
      </c>
      <c r="BZ29" s="289">
        <f t="shared" si="4"/>
      </c>
      <c r="CA29" s="289">
        <f t="shared" si="5"/>
      </c>
      <c r="CB29" s="289">
        <f t="shared" si="6"/>
      </c>
      <c r="CC29" s="289">
        <f t="shared" si="7"/>
      </c>
      <c r="CD29" s="289">
        <f t="shared" si="8"/>
      </c>
    </row>
    <row r="30" spans="2:82" ht="12.75">
      <c r="B30" s="121" t="s">
        <v>58</v>
      </c>
      <c r="C30" s="117" t="s">
        <v>39</v>
      </c>
      <c r="D30" s="88"/>
      <c r="E30" s="88"/>
      <c r="F30" s="88"/>
      <c r="G30" s="88"/>
      <c r="H30" s="88"/>
      <c r="I30" s="88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101"/>
      <c r="AN30" s="13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101"/>
      <c r="BX30" s="289">
        <f t="shared" si="2"/>
      </c>
      <c r="BY30" s="289">
        <f t="shared" si="3"/>
      </c>
      <c r="BZ30" s="289">
        <f t="shared" si="4"/>
      </c>
      <c r="CA30" s="289">
        <f t="shared" si="5"/>
      </c>
      <c r="CB30" s="289">
        <f t="shared" si="6"/>
      </c>
      <c r="CC30" s="289">
        <f t="shared" si="7"/>
      </c>
      <c r="CD30" s="289">
        <f t="shared" si="8"/>
      </c>
    </row>
    <row r="31" spans="2:82" ht="12.75">
      <c r="B31" s="113">
        <v>4</v>
      </c>
      <c r="C31" s="120" t="s">
        <v>79</v>
      </c>
      <c r="D31" s="62">
        <f>'Р.I. Обслужено'!E36</f>
        <v>0</v>
      </c>
      <c r="E31" s="62">
        <f>'Р.I. Обслужено'!F36</f>
        <v>0</v>
      </c>
      <c r="F31" s="62">
        <f aca="true" t="shared" si="11" ref="F31:G34">J31+N31+R31+V31+Z31+AD31+AH31+AL31</f>
        <v>0</v>
      </c>
      <c r="G31" s="62">
        <f t="shared" si="11"/>
        <v>0</v>
      </c>
      <c r="H31" s="376"/>
      <c r="I31" s="376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1"/>
      <c r="AK31" s="91"/>
      <c r="AL31" s="91"/>
      <c r="AM31" s="101"/>
      <c r="AN31" s="108"/>
      <c r="AO31" s="79"/>
      <c r="AP31" s="89">
        <f>AT31+AX31+BB31+BF31+BJ31+BN31+BR31+BV31</f>
        <v>0</v>
      </c>
      <c r="AQ31" s="89">
        <f>AU31+AY31+BC31+BG31+BK31+BO31+BS31+BW31</f>
        <v>0</v>
      </c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103"/>
      <c r="BX31" s="289">
        <f t="shared" si="2"/>
      </c>
      <c r="BY31" s="289">
        <f t="shared" si="3"/>
      </c>
      <c r="BZ31" s="289">
        <f t="shared" si="4"/>
      </c>
      <c r="CA31" s="289">
        <f t="shared" si="5"/>
      </c>
      <c r="CB31" s="289">
        <f t="shared" si="6"/>
      </c>
      <c r="CC31" s="289">
        <f t="shared" si="7"/>
      </c>
      <c r="CD31" s="289">
        <f t="shared" si="8"/>
      </c>
    </row>
    <row r="32" spans="2:82" ht="24">
      <c r="B32" s="11">
        <v>5</v>
      </c>
      <c r="C32" s="120" t="s">
        <v>12</v>
      </c>
      <c r="D32" s="62">
        <f>'Р.I. Обслужено'!E37</f>
        <v>0</v>
      </c>
      <c r="E32" s="62">
        <f>'Р.I. Обслужено'!F37</f>
        <v>0</v>
      </c>
      <c r="F32" s="62">
        <f t="shared" si="11"/>
        <v>0</v>
      </c>
      <c r="G32" s="62">
        <f t="shared" si="11"/>
        <v>0</v>
      </c>
      <c r="H32" s="376"/>
      <c r="I32" s="376"/>
      <c r="J32" s="90"/>
      <c r="K32" s="90"/>
      <c r="L32" s="90"/>
      <c r="M32" s="90"/>
      <c r="N32" s="90"/>
      <c r="O32" s="90"/>
      <c r="P32" s="91"/>
      <c r="Q32" s="91"/>
      <c r="R32" s="91"/>
      <c r="S32" s="91"/>
      <c r="T32" s="79"/>
      <c r="U32" s="7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2"/>
      <c r="AK32" s="92"/>
      <c r="AL32" s="92"/>
      <c r="AM32" s="103"/>
      <c r="AN32" s="108"/>
      <c r="AO32" s="79"/>
      <c r="AP32" s="89">
        <f>AT32+AX32+BB32+BF32+BJ32+BN32+BR32+BV32</f>
        <v>0</v>
      </c>
      <c r="AQ32" s="89">
        <f>AU32+AY32+BC32+BG32+BK32+BO32+BS32+BW32</f>
        <v>0</v>
      </c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103"/>
      <c r="BX32" s="289">
        <f t="shared" si="2"/>
      </c>
      <c r="BY32" s="289">
        <f t="shared" si="3"/>
      </c>
      <c r="BZ32" s="289">
        <f t="shared" si="4"/>
      </c>
      <c r="CA32" s="289">
        <f t="shared" si="5"/>
      </c>
      <c r="CB32" s="289">
        <f t="shared" si="6"/>
      </c>
      <c r="CC32" s="289">
        <f t="shared" si="7"/>
      </c>
      <c r="CD32" s="289">
        <f t="shared" si="8"/>
      </c>
    </row>
    <row r="33" spans="2:82" ht="12.75">
      <c r="B33" s="11">
        <v>6</v>
      </c>
      <c r="C33" s="120" t="s">
        <v>13</v>
      </c>
      <c r="D33" s="62">
        <f>'Р.I. Обслужено'!E38</f>
        <v>0</v>
      </c>
      <c r="E33" s="62">
        <f>'Р.I. Обслужено'!F38</f>
        <v>0</v>
      </c>
      <c r="F33" s="62">
        <f t="shared" si="11"/>
        <v>0</v>
      </c>
      <c r="G33" s="62">
        <f t="shared" si="11"/>
        <v>0</v>
      </c>
      <c r="H33" s="376"/>
      <c r="I33" s="376"/>
      <c r="J33" s="90"/>
      <c r="K33" s="90"/>
      <c r="L33" s="90"/>
      <c r="M33" s="90"/>
      <c r="N33" s="90"/>
      <c r="O33" s="90"/>
      <c r="P33" s="90"/>
      <c r="Q33" s="90"/>
      <c r="R33" s="92"/>
      <c r="S33" s="92"/>
      <c r="T33" s="92"/>
      <c r="U33" s="92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  <c r="AK33" s="91"/>
      <c r="AL33" s="91"/>
      <c r="AM33" s="101"/>
      <c r="AN33" s="13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101"/>
      <c r="BX33" s="289">
        <f t="shared" si="2"/>
      </c>
      <c r="BY33" s="289">
        <f t="shared" si="3"/>
      </c>
      <c r="BZ33" s="289">
        <f t="shared" si="4"/>
      </c>
      <c r="CA33" s="289">
        <f t="shared" si="5"/>
      </c>
      <c r="CB33" s="289">
        <f t="shared" si="6"/>
      </c>
      <c r="CC33" s="289">
        <f t="shared" si="7"/>
      </c>
      <c r="CD33" s="289">
        <f t="shared" si="8"/>
      </c>
    </row>
    <row r="34" spans="2:82" ht="12.75">
      <c r="B34" s="11">
        <v>7</v>
      </c>
      <c r="C34" s="120" t="s">
        <v>33</v>
      </c>
      <c r="D34" s="62">
        <f>'Р.I. Обслужено'!E39</f>
        <v>192</v>
      </c>
      <c r="E34" s="62">
        <f>'Р.I. Обслужено'!F39</f>
        <v>188</v>
      </c>
      <c r="F34" s="62">
        <f t="shared" si="11"/>
        <v>478208</v>
      </c>
      <c r="G34" s="62">
        <f t="shared" si="11"/>
        <v>468810</v>
      </c>
      <c r="H34" s="376">
        <v>192</v>
      </c>
      <c r="I34" s="376">
        <v>188</v>
      </c>
      <c r="J34" s="90">
        <v>217584</v>
      </c>
      <c r="K34" s="90">
        <v>213051</v>
      </c>
      <c r="L34" s="90">
        <v>192</v>
      </c>
      <c r="M34" s="90">
        <v>188</v>
      </c>
      <c r="N34" s="90">
        <v>136158</v>
      </c>
      <c r="O34" s="90">
        <v>133320</v>
      </c>
      <c r="P34" s="90">
        <v>76</v>
      </c>
      <c r="Q34" s="90">
        <v>75</v>
      </c>
      <c r="R34" s="92">
        <v>640</v>
      </c>
      <c r="S34" s="92">
        <v>632</v>
      </c>
      <c r="T34" s="92">
        <v>20</v>
      </c>
      <c r="U34" s="92">
        <v>20</v>
      </c>
      <c r="V34" s="90">
        <v>825</v>
      </c>
      <c r="W34" s="90">
        <v>825</v>
      </c>
      <c r="X34" s="90">
        <v>192</v>
      </c>
      <c r="Y34" s="90">
        <v>188</v>
      </c>
      <c r="Z34" s="90">
        <v>96866</v>
      </c>
      <c r="AA34" s="90">
        <v>94847</v>
      </c>
      <c r="AB34" s="90">
        <v>37</v>
      </c>
      <c r="AC34" s="90">
        <v>37</v>
      </c>
      <c r="AD34" s="90">
        <v>50</v>
      </c>
      <c r="AE34" s="90">
        <v>50</v>
      </c>
      <c r="AF34" s="90">
        <v>188</v>
      </c>
      <c r="AG34" s="90">
        <v>188</v>
      </c>
      <c r="AH34" s="90">
        <v>26085</v>
      </c>
      <c r="AI34" s="90">
        <v>26085</v>
      </c>
      <c r="AJ34" s="91"/>
      <c r="AK34" s="91"/>
      <c r="AL34" s="91"/>
      <c r="AM34" s="101"/>
      <c r="AN34" s="13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101"/>
      <c r="BX34" s="289">
        <f t="shared" si="2"/>
      </c>
      <c r="BY34" s="289">
        <f t="shared" si="3"/>
      </c>
      <c r="BZ34" s="289">
        <f t="shared" si="4"/>
      </c>
      <c r="CA34" s="289">
        <f t="shared" si="5"/>
      </c>
      <c r="CB34" s="289">
        <f t="shared" si="6"/>
      </c>
      <c r="CC34" s="289">
        <f t="shared" si="7"/>
      </c>
      <c r="CD34" s="289">
        <f t="shared" si="8"/>
      </c>
    </row>
    <row r="35" spans="2:82" ht="12.75">
      <c r="B35" s="11">
        <v>8</v>
      </c>
      <c r="C35" s="120" t="s">
        <v>14</v>
      </c>
      <c r="D35" s="88"/>
      <c r="E35" s="88"/>
      <c r="F35" s="88"/>
      <c r="G35" s="88"/>
      <c r="H35" s="88"/>
      <c r="I35" s="88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101"/>
      <c r="AN35" s="13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101"/>
      <c r="BX35" s="289">
        <f t="shared" si="2"/>
      </c>
      <c r="BY35" s="289">
        <f t="shared" si="3"/>
      </c>
      <c r="BZ35" s="289">
        <f t="shared" si="4"/>
      </c>
      <c r="CA35" s="289">
        <f t="shared" si="5"/>
      </c>
      <c r="CB35" s="289">
        <f t="shared" si="6"/>
      </c>
      <c r="CC35" s="289">
        <f t="shared" si="7"/>
      </c>
      <c r="CD35" s="289">
        <f t="shared" si="8"/>
      </c>
    </row>
    <row r="36" spans="2:82" ht="12.75">
      <c r="B36" s="119">
        <v>9</v>
      </c>
      <c r="C36" s="120" t="s">
        <v>94</v>
      </c>
      <c r="D36" s="88"/>
      <c r="E36" s="88"/>
      <c r="F36" s="88"/>
      <c r="G36" s="88"/>
      <c r="H36" s="88"/>
      <c r="I36" s="88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289">
        <f t="shared" si="2"/>
      </c>
      <c r="BY36" s="289">
        <f t="shared" si="3"/>
      </c>
      <c r="BZ36" s="289">
        <f t="shared" si="4"/>
      </c>
      <c r="CA36" s="289">
        <f t="shared" si="5"/>
      </c>
      <c r="CB36" s="289">
        <f t="shared" si="6"/>
      </c>
      <c r="CC36" s="289">
        <f t="shared" si="7"/>
      </c>
      <c r="CD36" s="289">
        <f t="shared" si="8"/>
      </c>
    </row>
    <row r="37" spans="2:82" ht="12.75">
      <c r="B37" s="119">
        <v>10</v>
      </c>
      <c r="C37" s="120" t="s">
        <v>83</v>
      </c>
      <c r="D37" s="62">
        <f>'Р.I. Обслужено'!E42</f>
        <v>0</v>
      </c>
      <c r="E37" s="62">
        <f>'Р.I. Обслужено'!F42</f>
        <v>0</v>
      </c>
      <c r="F37" s="62">
        <f aca="true" t="shared" si="12" ref="F37:G39">J37+N37+R37+V37+Z37+AD37+AH37+AL37</f>
        <v>0</v>
      </c>
      <c r="G37" s="62">
        <f t="shared" si="12"/>
        <v>0</v>
      </c>
      <c r="H37" s="376"/>
      <c r="I37" s="37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02"/>
      <c r="AN37" s="108"/>
      <c r="AO37" s="79"/>
      <c r="AP37" s="89">
        <f aca="true" t="shared" si="13" ref="AP37:AQ39">AT37+AX37+BB37+BF37+BJ37+BN37+BR37+BV37</f>
        <v>0</v>
      </c>
      <c r="AQ37" s="89">
        <f t="shared" si="13"/>
        <v>0</v>
      </c>
      <c r="AR37" s="92"/>
      <c r="AS37" s="92"/>
      <c r="AT37" s="92"/>
      <c r="AU37" s="92"/>
      <c r="AV37" s="92"/>
      <c r="AW37" s="92"/>
      <c r="AX37" s="92"/>
      <c r="AY37" s="92"/>
      <c r="AZ37" s="90"/>
      <c r="BA37" s="90"/>
      <c r="BB37" s="90"/>
      <c r="BC37" s="92"/>
      <c r="BD37" s="90"/>
      <c r="BE37" s="90"/>
      <c r="BF37" s="90"/>
      <c r="BG37" s="92"/>
      <c r="BH37" s="92"/>
      <c r="BI37" s="92"/>
      <c r="BJ37" s="92"/>
      <c r="BK37" s="90"/>
      <c r="BL37" s="92"/>
      <c r="BM37" s="92"/>
      <c r="BN37" s="92"/>
      <c r="BO37" s="90"/>
      <c r="BP37" s="90"/>
      <c r="BQ37" s="90"/>
      <c r="BR37" s="90"/>
      <c r="BS37" s="90"/>
      <c r="BT37" s="92"/>
      <c r="BU37" s="92"/>
      <c r="BV37" s="92"/>
      <c r="BW37" s="107"/>
      <c r="BX37" s="289">
        <f t="shared" si="2"/>
      </c>
      <c r="BY37" s="289">
        <f t="shared" si="3"/>
      </c>
      <c r="BZ37" s="289">
        <f t="shared" si="4"/>
      </c>
      <c r="CA37" s="289">
        <f t="shared" si="5"/>
      </c>
      <c r="CB37" s="289">
        <f t="shared" si="6"/>
      </c>
      <c r="CC37" s="289">
        <f t="shared" si="7"/>
      </c>
      <c r="CD37" s="289">
        <f t="shared" si="8"/>
      </c>
    </row>
    <row r="38" spans="2:82" ht="12.75">
      <c r="B38" s="119">
        <v>11</v>
      </c>
      <c r="C38" s="120"/>
      <c r="D38" s="62">
        <f>'Р.I. Обслужено'!E43</f>
        <v>0</v>
      </c>
      <c r="E38" s="62">
        <f>'Р.I. Обслужено'!F43</f>
        <v>0</v>
      </c>
      <c r="F38" s="62">
        <f t="shared" si="12"/>
        <v>0</v>
      </c>
      <c r="G38" s="62">
        <f t="shared" si="12"/>
        <v>0</v>
      </c>
      <c r="H38" s="376"/>
      <c r="I38" s="376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102"/>
      <c r="AN38" s="108"/>
      <c r="AO38" s="79"/>
      <c r="AP38" s="89">
        <f t="shared" si="13"/>
        <v>0</v>
      </c>
      <c r="AQ38" s="89">
        <f t="shared" si="13"/>
        <v>0</v>
      </c>
      <c r="AR38" s="92"/>
      <c r="AS38" s="92"/>
      <c r="AT38" s="92"/>
      <c r="AU38" s="92"/>
      <c r="AV38" s="92"/>
      <c r="AW38" s="92"/>
      <c r="AX38" s="92"/>
      <c r="AY38" s="92"/>
      <c r="AZ38" s="90"/>
      <c r="BA38" s="90"/>
      <c r="BB38" s="90"/>
      <c r="BC38" s="92"/>
      <c r="BD38" s="90"/>
      <c r="BE38" s="90"/>
      <c r="BF38" s="90"/>
      <c r="BG38" s="92"/>
      <c r="BH38" s="92"/>
      <c r="BI38" s="92"/>
      <c r="BJ38" s="92"/>
      <c r="BK38" s="90"/>
      <c r="BL38" s="92"/>
      <c r="BM38" s="92"/>
      <c r="BN38" s="92"/>
      <c r="BO38" s="90"/>
      <c r="BP38" s="90"/>
      <c r="BQ38" s="90"/>
      <c r="BR38" s="90"/>
      <c r="BS38" s="90"/>
      <c r="BT38" s="92"/>
      <c r="BU38" s="92"/>
      <c r="BV38" s="92"/>
      <c r="BW38" s="107"/>
      <c r="BX38" s="289">
        <f t="shared" si="2"/>
      </c>
      <c r="BY38" s="289">
        <f t="shared" si="3"/>
      </c>
      <c r="BZ38" s="289">
        <f t="shared" si="4"/>
      </c>
      <c r="CA38" s="289">
        <f t="shared" si="5"/>
      </c>
      <c r="CB38" s="289">
        <f t="shared" si="6"/>
      </c>
      <c r="CC38" s="289">
        <f t="shared" si="7"/>
      </c>
      <c r="CD38" s="289">
        <f t="shared" si="8"/>
      </c>
    </row>
    <row r="39" spans="2:82" ht="13.5" thickBot="1">
      <c r="B39" s="122">
        <v>12</v>
      </c>
      <c r="C39" s="123"/>
      <c r="D39" s="62">
        <f>'Р.I. Обслужено'!E44</f>
        <v>0</v>
      </c>
      <c r="E39" s="62">
        <f>'Р.I. Обслужено'!F44</f>
        <v>0</v>
      </c>
      <c r="F39" s="104">
        <f t="shared" si="12"/>
        <v>0</v>
      </c>
      <c r="G39" s="104">
        <f t="shared" si="12"/>
        <v>0</v>
      </c>
      <c r="H39" s="377"/>
      <c r="I39" s="377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6"/>
      <c r="AN39" s="109"/>
      <c r="AO39" s="105"/>
      <c r="AP39" s="110">
        <f t="shared" si="13"/>
        <v>0</v>
      </c>
      <c r="AQ39" s="110">
        <f t="shared" si="13"/>
        <v>0</v>
      </c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2"/>
      <c r="BX39" s="289">
        <f t="shared" si="2"/>
      </c>
      <c r="BY39" s="289">
        <f t="shared" si="3"/>
      </c>
      <c r="BZ39" s="289">
        <f t="shared" si="4"/>
      </c>
      <c r="CA39" s="289">
        <f t="shared" si="5"/>
      </c>
      <c r="CB39" s="289">
        <f t="shared" si="6"/>
      </c>
      <c r="CC39" s="289">
        <f t="shared" si="7"/>
      </c>
      <c r="CD39" s="289">
        <f t="shared" si="8"/>
      </c>
    </row>
    <row r="40" spans="7:10" ht="12.75">
      <c r="G40" s="14"/>
      <c r="H40" s="14"/>
      <c r="I40" s="14"/>
      <c r="J40" s="14"/>
    </row>
    <row r="41" spans="2:75" ht="25.5" customHeight="1">
      <c r="B41" s="488" t="s">
        <v>261</v>
      </c>
      <c r="C41" s="455" t="s">
        <v>76</v>
      </c>
      <c r="D41" s="455"/>
      <c r="E41" s="455"/>
      <c r="F41" s="455"/>
      <c r="G41" s="455"/>
      <c r="H41" s="299">
        <f>IF(AND(SUM(H11:H25)=0,H10=0),"",IF(AND(H10&lt;=SUM(H11:H25),H10&gt;=MAX(H11:H25)),"да",IF(AND(COUNTIF(H11:H25,"&gt;0")=1,SUM(H11:H25)=H10),"Да"," не верно")))</f>
      </c>
      <c r="I41" s="299">
        <f aca="true" t="shared" si="14" ref="I41:BT41">IF(AND(SUM(I11:I25)=0,I10=0),"",IF(AND(I10&lt;=SUM(I11:I25),I10&gt;=MAX(I11:I25)),"да",IF(AND(COUNTIF(I11:I25,"&gt;0")=1,SUM(I11:I25)=I10),"Да"," не верно")))</f>
      </c>
      <c r="J41" s="299">
        <f t="shared" si="14"/>
      </c>
      <c r="K41" s="299">
        <f t="shared" si="14"/>
      </c>
      <c r="L41" s="299">
        <f t="shared" si="14"/>
      </c>
      <c r="M41" s="299">
        <f t="shared" si="14"/>
      </c>
      <c r="N41" s="299">
        <f t="shared" si="14"/>
      </c>
      <c r="O41" s="299">
        <f t="shared" si="14"/>
      </c>
      <c r="P41" s="299">
        <f t="shared" si="14"/>
      </c>
      <c r="Q41" s="299">
        <f t="shared" si="14"/>
      </c>
      <c r="R41" s="299">
        <f t="shared" si="14"/>
      </c>
      <c r="S41" s="299">
        <f t="shared" si="14"/>
      </c>
      <c r="T41" s="299">
        <f t="shared" si="14"/>
      </c>
      <c r="U41" s="299">
        <f t="shared" si="14"/>
      </c>
      <c r="V41" s="299">
        <f t="shared" si="14"/>
      </c>
      <c r="W41" s="299">
        <f t="shared" si="14"/>
      </c>
      <c r="X41" s="299">
        <f t="shared" si="14"/>
      </c>
      <c r="Y41" s="299">
        <f t="shared" si="14"/>
      </c>
      <c r="Z41" s="299">
        <f t="shared" si="14"/>
      </c>
      <c r="AA41" s="299">
        <f t="shared" si="14"/>
      </c>
      <c r="AB41" s="299">
        <f t="shared" si="14"/>
      </c>
      <c r="AC41" s="299">
        <f t="shared" si="14"/>
      </c>
      <c r="AD41" s="299">
        <f t="shared" si="14"/>
      </c>
      <c r="AE41" s="299">
        <f t="shared" si="14"/>
      </c>
      <c r="AF41" s="299">
        <f t="shared" si="14"/>
      </c>
      <c r="AG41" s="299">
        <f t="shared" si="14"/>
      </c>
      <c r="AH41" s="299">
        <f t="shared" si="14"/>
      </c>
      <c r="AI41" s="299">
        <f t="shared" si="14"/>
      </c>
      <c r="AJ41" s="299">
        <f t="shared" si="14"/>
      </c>
      <c r="AK41" s="299">
        <f t="shared" si="14"/>
      </c>
      <c r="AL41" s="299">
        <f t="shared" si="14"/>
      </c>
      <c r="AM41" s="299">
        <f t="shared" si="14"/>
      </c>
      <c r="AN41" s="299">
        <f t="shared" si="14"/>
      </c>
      <c r="AO41" s="299">
        <f t="shared" si="14"/>
      </c>
      <c r="AP41" s="299">
        <f t="shared" si="14"/>
      </c>
      <c r="AQ41" s="299">
        <f t="shared" si="14"/>
      </c>
      <c r="AR41" s="299">
        <f t="shared" si="14"/>
      </c>
      <c r="AS41" s="299">
        <f t="shared" si="14"/>
      </c>
      <c r="AT41" s="299">
        <f t="shared" si="14"/>
      </c>
      <c r="AU41" s="299">
        <f t="shared" si="14"/>
      </c>
      <c r="AV41" s="299">
        <f t="shared" si="14"/>
      </c>
      <c r="AW41" s="299">
        <f t="shared" si="14"/>
      </c>
      <c r="AX41" s="299">
        <f t="shared" si="14"/>
      </c>
      <c r="AY41" s="299">
        <f t="shared" si="14"/>
      </c>
      <c r="AZ41" s="299">
        <f t="shared" si="14"/>
      </c>
      <c r="BA41" s="299">
        <f t="shared" si="14"/>
      </c>
      <c r="BB41" s="299">
        <f t="shared" si="14"/>
      </c>
      <c r="BC41" s="299">
        <f t="shared" si="14"/>
      </c>
      <c r="BD41" s="299">
        <f t="shared" si="14"/>
      </c>
      <c r="BE41" s="299">
        <f t="shared" si="14"/>
      </c>
      <c r="BF41" s="299">
        <f t="shared" si="14"/>
      </c>
      <c r="BG41" s="299">
        <f t="shared" si="14"/>
      </c>
      <c r="BH41" s="299">
        <f t="shared" si="14"/>
      </c>
      <c r="BI41" s="299">
        <f t="shared" si="14"/>
      </c>
      <c r="BJ41" s="299">
        <f t="shared" si="14"/>
      </c>
      <c r="BK41" s="299">
        <f t="shared" si="14"/>
      </c>
      <c r="BL41" s="299">
        <f t="shared" si="14"/>
      </c>
      <c r="BM41" s="299">
        <f t="shared" si="14"/>
      </c>
      <c r="BN41" s="299">
        <f t="shared" si="14"/>
      </c>
      <c r="BO41" s="299">
        <f t="shared" si="14"/>
      </c>
      <c r="BP41" s="299">
        <f t="shared" si="14"/>
      </c>
      <c r="BQ41" s="299">
        <f t="shared" si="14"/>
      </c>
      <c r="BR41" s="299">
        <f t="shared" si="14"/>
      </c>
      <c r="BS41" s="299">
        <f t="shared" si="14"/>
      </c>
      <c r="BT41" s="299">
        <f t="shared" si="14"/>
      </c>
      <c r="BU41" s="299">
        <f>IF(AND(SUM(BU11:BU25)=0,BU10=0),"",IF(AND(BU10&lt;=SUM(BU11:BU25),BU10&gt;=MAX(BU11:BU25)),"да",IF(AND(COUNTIF(BU11:BU25,"&gt;0")=1,SUM(BU11:BU25)=BU10),"Да"," не верно")))</f>
      </c>
      <c r="BV41" s="299">
        <f>IF(AND(SUM(BV11:BV25)=0,BV10=0),"",IF(AND(BV10&lt;=SUM(BV11:BV25),BV10&gt;=MAX(BV11:BV25)),"да",IF(AND(COUNTIF(BV11:BV25,"&gt;0")=1,SUM(BV11:BV25)=BV10),"Да"," не верно")))</f>
      </c>
      <c r="BW41" s="299">
        <f>IF(AND(SUM(BW11:BW25)=0,BW10=0),"",IF(AND(BW10&lt;=SUM(BW11:BW25),BW10&gt;=MAX(BW11:BW25)),"да",IF(AND(COUNTIF(BW11:BW25,"&gt;0")=1,SUM(BW11:BW25)=BW10),"Да"," не верно")))</f>
      </c>
    </row>
    <row r="42" spans="2:75" ht="27" customHeight="1">
      <c r="B42" s="488"/>
      <c r="C42" s="455" t="s">
        <v>77</v>
      </c>
      <c r="D42" s="455"/>
      <c r="E42" s="455"/>
      <c r="F42" s="455"/>
      <c r="G42" s="455"/>
      <c r="H42" s="299">
        <f>IF(SUM(H10:H25)&gt;0,SUM(H11:H25)-H10,"")</f>
      </c>
      <c r="I42" s="299">
        <f aca="true" t="shared" si="15" ref="I42:BT42">IF(SUM(I10:I25)&gt;0,SUM(I11:I25)-I10,"")</f>
      </c>
      <c r="J42" s="299">
        <f t="shared" si="15"/>
      </c>
      <c r="K42" s="299">
        <f t="shared" si="15"/>
      </c>
      <c r="L42" s="299">
        <f t="shared" si="15"/>
      </c>
      <c r="M42" s="299">
        <f t="shared" si="15"/>
      </c>
      <c r="N42" s="299">
        <f t="shared" si="15"/>
      </c>
      <c r="O42" s="299">
        <f t="shared" si="15"/>
      </c>
      <c r="P42" s="299">
        <f t="shared" si="15"/>
      </c>
      <c r="Q42" s="299">
        <f t="shared" si="15"/>
      </c>
      <c r="R42" s="299">
        <f t="shared" si="15"/>
      </c>
      <c r="S42" s="299">
        <f t="shared" si="15"/>
      </c>
      <c r="T42" s="299">
        <f t="shared" si="15"/>
      </c>
      <c r="U42" s="299">
        <f t="shared" si="15"/>
      </c>
      <c r="V42" s="299">
        <f t="shared" si="15"/>
      </c>
      <c r="W42" s="299">
        <f t="shared" si="15"/>
      </c>
      <c r="X42" s="299">
        <f t="shared" si="15"/>
      </c>
      <c r="Y42" s="299">
        <f t="shared" si="15"/>
      </c>
      <c r="Z42" s="299">
        <f t="shared" si="15"/>
      </c>
      <c r="AA42" s="299">
        <f t="shared" si="15"/>
      </c>
      <c r="AB42" s="299">
        <f t="shared" si="15"/>
      </c>
      <c r="AC42" s="299">
        <f t="shared" si="15"/>
      </c>
      <c r="AD42" s="299">
        <f t="shared" si="15"/>
      </c>
      <c r="AE42" s="299">
        <f t="shared" si="15"/>
      </c>
      <c r="AF42" s="299">
        <f t="shared" si="15"/>
      </c>
      <c r="AG42" s="299">
        <f t="shared" si="15"/>
      </c>
      <c r="AH42" s="299">
        <f t="shared" si="15"/>
      </c>
      <c r="AI42" s="299">
        <f t="shared" si="15"/>
      </c>
      <c r="AJ42" s="299">
        <f t="shared" si="15"/>
      </c>
      <c r="AK42" s="299">
        <f t="shared" si="15"/>
      </c>
      <c r="AL42" s="299">
        <f t="shared" si="15"/>
      </c>
      <c r="AM42" s="299">
        <f t="shared" si="15"/>
      </c>
      <c r="AN42" s="299">
        <f t="shared" si="15"/>
      </c>
      <c r="AO42" s="299">
        <f t="shared" si="15"/>
      </c>
      <c r="AP42" s="299">
        <f t="shared" si="15"/>
      </c>
      <c r="AQ42" s="299">
        <f t="shared" si="15"/>
      </c>
      <c r="AR42" s="299">
        <f t="shared" si="15"/>
      </c>
      <c r="AS42" s="299">
        <f t="shared" si="15"/>
      </c>
      <c r="AT42" s="299">
        <f t="shared" si="15"/>
      </c>
      <c r="AU42" s="299">
        <f t="shared" si="15"/>
      </c>
      <c r="AV42" s="299">
        <f t="shared" si="15"/>
      </c>
      <c r="AW42" s="299">
        <f t="shared" si="15"/>
      </c>
      <c r="AX42" s="299">
        <f t="shared" si="15"/>
      </c>
      <c r="AY42" s="299">
        <f t="shared" si="15"/>
      </c>
      <c r="AZ42" s="299">
        <f t="shared" si="15"/>
      </c>
      <c r="BA42" s="299">
        <f t="shared" si="15"/>
      </c>
      <c r="BB42" s="299">
        <f t="shared" si="15"/>
      </c>
      <c r="BC42" s="299">
        <f t="shared" si="15"/>
      </c>
      <c r="BD42" s="299">
        <f t="shared" si="15"/>
      </c>
      <c r="BE42" s="299">
        <f t="shared" si="15"/>
      </c>
      <c r="BF42" s="299">
        <f t="shared" si="15"/>
      </c>
      <c r="BG42" s="299">
        <f t="shared" si="15"/>
      </c>
      <c r="BH42" s="299">
        <f t="shared" si="15"/>
      </c>
      <c r="BI42" s="299">
        <f t="shared" si="15"/>
      </c>
      <c r="BJ42" s="299">
        <f t="shared" si="15"/>
      </c>
      <c r="BK42" s="299">
        <f t="shared" si="15"/>
      </c>
      <c r="BL42" s="299">
        <f t="shared" si="15"/>
      </c>
      <c r="BM42" s="299">
        <f t="shared" si="15"/>
      </c>
      <c r="BN42" s="299">
        <f t="shared" si="15"/>
      </c>
      <c r="BO42" s="299">
        <f t="shared" si="15"/>
      </c>
      <c r="BP42" s="299">
        <f t="shared" si="15"/>
      </c>
      <c r="BQ42" s="299">
        <f t="shared" si="15"/>
      </c>
      <c r="BR42" s="299">
        <f t="shared" si="15"/>
      </c>
      <c r="BS42" s="299">
        <f t="shared" si="15"/>
      </c>
      <c r="BT42" s="299">
        <f t="shared" si="15"/>
      </c>
      <c r="BU42" s="299">
        <f>IF(SUM(BU10:BU25)&gt;0,SUM(BU11:BU25)-BU10,"")</f>
      </c>
      <c r="BV42" s="299">
        <f>IF(SUM(BV10:BV25)&gt;0,SUM(BV11:BV25)-BV10,"")</f>
      </c>
      <c r="BW42" s="299">
        <f>IF(SUM(BW10:BW25)&gt;0,SUM(BW11:BW25)-BW10,"")</f>
      </c>
    </row>
    <row r="43" spans="2:75" ht="26.25" customHeight="1">
      <c r="B43" s="488"/>
      <c r="C43" s="455" t="s">
        <v>78</v>
      </c>
      <c r="D43" s="455"/>
      <c r="E43" s="455"/>
      <c r="F43" s="455"/>
      <c r="G43" s="455"/>
      <c r="H43" s="299" t="str">
        <f>IF(SUM(H26:H39)=0,"",IF(AND(SUM(H26:H39)&gt;0,H10=0),"да","не верно"))</f>
        <v>да</v>
      </c>
      <c r="I43" s="299" t="str">
        <f aca="true" t="shared" si="16" ref="I43:BT43">IF(SUM(I26:I39)=0,"",IF(AND(SUM(I26:I39)&gt;0,I10=0),"да","не верно"))</f>
        <v>да</v>
      </c>
      <c r="J43" s="299" t="str">
        <f t="shared" si="16"/>
        <v>да</v>
      </c>
      <c r="K43" s="299" t="str">
        <f t="shared" si="16"/>
        <v>да</v>
      </c>
      <c r="L43" s="299" t="str">
        <f t="shared" si="16"/>
        <v>да</v>
      </c>
      <c r="M43" s="299" t="str">
        <f t="shared" si="16"/>
        <v>да</v>
      </c>
      <c r="N43" s="299" t="str">
        <f t="shared" si="16"/>
        <v>да</v>
      </c>
      <c r="O43" s="299" t="str">
        <f t="shared" si="16"/>
        <v>да</v>
      </c>
      <c r="P43" s="299" t="str">
        <f t="shared" si="16"/>
        <v>да</v>
      </c>
      <c r="Q43" s="299" t="str">
        <f t="shared" si="16"/>
        <v>да</v>
      </c>
      <c r="R43" s="299" t="str">
        <f t="shared" si="16"/>
        <v>да</v>
      </c>
      <c r="S43" s="299" t="str">
        <f t="shared" si="16"/>
        <v>да</v>
      </c>
      <c r="T43" s="299" t="str">
        <f t="shared" si="16"/>
        <v>да</v>
      </c>
      <c r="U43" s="299" t="str">
        <f t="shared" si="16"/>
        <v>да</v>
      </c>
      <c r="V43" s="299" t="str">
        <f t="shared" si="16"/>
        <v>да</v>
      </c>
      <c r="W43" s="299" t="str">
        <f t="shared" si="16"/>
        <v>да</v>
      </c>
      <c r="X43" s="299" t="str">
        <f t="shared" si="16"/>
        <v>да</v>
      </c>
      <c r="Y43" s="299" t="str">
        <f t="shared" si="16"/>
        <v>да</v>
      </c>
      <c r="Z43" s="299" t="str">
        <f t="shared" si="16"/>
        <v>да</v>
      </c>
      <c r="AA43" s="299" t="str">
        <f t="shared" si="16"/>
        <v>да</v>
      </c>
      <c r="AB43" s="299" t="str">
        <f t="shared" si="16"/>
        <v>да</v>
      </c>
      <c r="AC43" s="299" t="str">
        <f t="shared" si="16"/>
        <v>да</v>
      </c>
      <c r="AD43" s="299" t="str">
        <f t="shared" si="16"/>
        <v>да</v>
      </c>
      <c r="AE43" s="299" t="str">
        <f t="shared" si="16"/>
        <v>да</v>
      </c>
      <c r="AF43" s="299" t="str">
        <f t="shared" si="16"/>
        <v>да</v>
      </c>
      <c r="AG43" s="299" t="str">
        <f t="shared" si="16"/>
        <v>да</v>
      </c>
      <c r="AH43" s="299" t="str">
        <f t="shared" si="16"/>
        <v>да</v>
      </c>
      <c r="AI43" s="299" t="str">
        <f t="shared" si="16"/>
        <v>да</v>
      </c>
      <c r="AJ43" s="299">
        <f t="shared" si="16"/>
      </c>
      <c r="AK43" s="299">
        <f t="shared" si="16"/>
      </c>
      <c r="AL43" s="299">
        <f t="shared" si="16"/>
      </c>
      <c r="AM43" s="299">
        <f t="shared" si="16"/>
      </c>
      <c r="AN43" s="299">
        <f t="shared" si="16"/>
      </c>
      <c r="AO43" s="299">
        <f t="shared" si="16"/>
      </c>
      <c r="AP43" s="299">
        <f t="shared" si="16"/>
      </c>
      <c r="AQ43" s="299">
        <f t="shared" si="16"/>
      </c>
      <c r="AR43" s="299">
        <f t="shared" si="16"/>
      </c>
      <c r="AS43" s="299">
        <f t="shared" si="16"/>
      </c>
      <c r="AT43" s="299">
        <f t="shared" si="16"/>
      </c>
      <c r="AU43" s="299">
        <f t="shared" si="16"/>
      </c>
      <c r="AV43" s="299">
        <f t="shared" si="16"/>
      </c>
      <c r="AW43" s="299">
        <f t="shared" si="16"/>
      </c>
      <c r="AX43" s="299">
        <f t="shared" si="16"/>
      </c>
      <c r="AY43" s="299">
        <f t="shared" si="16"/>
      </c>
      <c r="AZ43" s="299">
        <f t="shared" si="16"/>
      </c>
      <c r="BA43" s="299">
        <f t="shared" si="16"/>
      </c>
      <c r="BB43" s="299">
        <f t="shared" si="16"/>
      </c>
      <c r="BC43" s="299">
        <f t="shared" si="16"/>
      </c>
      <c r="BD43" s="299">
        <f t="shared" si="16"/>
      </c>
      <c r="BE43" s="299">
        <f t="shared" si="16"/>
      </c>
      <c r="BF43" s="299">
        <f t="shared" si="16"/>
      </c>
      <c r="BG43" s="299">
        <f t="shared" si="16"/>
      </c>
      <c r="BH43" s="299">
        <f t="shared" si="16"/>
      </c>
      <c r="BI43" s="299">
        <f t="shared" si="16"/>
      </c>
      <c r="BJ43" s="299">
        <f t="shared" si="16"/>
      </c>
      <c r="BK43" s="299">
        <f t="shared" si="16"/>
      </c>
      <c r="BL43" s="299">
        <f t="shared" si="16"/>
      </c>
      <c r="BM43" s="299">
        <f t="shared" si="16"/>
      </c>
      <c r="BN43" s="299">
        <f t="shared" si="16"/>
      </c>
      <c r="BO43" s="299">
        <f t="shared" si="16"/>
      </c>
      <c r="BP43" s="299">
        <f t="shared" si="16"/>
      </c>
      <c r="BQ43" s="299">
        <f t="shared" si="16"/>
      </c>
      <c r="BR43" s="299">
        <f t="shared" si="16"/>
      </c>
      <c r="BS43" s="299">
        <f t="shared" si="16"/>
      </c>
      <c r="BT43" s="299">
        <f t="shared" si="16"/>
      </c>
      <c r="BU43" s="299">
        <f>IF(SUM(BU26:BU39)=0,"",IF(AND(SUM(BU26:BU39)&gt;0,BU10=0),"да","не верно"))</f>
      </c>
      <c r="BV43" s="299">
        <f>IF(SUM(BV26:BV39)=0,"",IF(AND(SUM(BV26:BV39)&gt;0,BV10=0),"да","не верно"))</f>
      </c>
      <c r="BW43" s="299">
        <f>IF(SUM(BW26:BW39)=0,"",IF(AND(SUM(BW26:BW39)&gt;0,BW10=0),"да","не верно"))</f>
      </c>
    </row>
    <row r="44" spans="7:10" ht="16.5" customHeight="1">
      <c r="G44" s="14"/>
      <c r="H44" s="14"/>
      <c r="I44" s="14"/>
      <c r="J44" s="14"/>
    </row>
    <row r="45" spans="7:10" ht="12.75">
      <c r="G45" s="14"/>
      <c r="H45" s="14"/>
      <c r="I45" s="14"/>
      <c r="J45" s="14"/>
    </row>
    <row r="46" spans="7:10" ht="12.75">
      <c r="G46" s="14"/>
      <c r="H46" s="14"/>
      <c r="I46" s="14"/>
      <c r="J46" s="14"/>
    </row>
    <row r="47" spans="7:10" ht="12.75">
      <c r="G47" s="14"/>
      <c r="H47" s="14"/>
      <c r="I47" s="14"/>
      <c r="J47" s="14"/>
    </row>
    <row r="48" spans="7:10" ht="12.75">
      <c r="G48" s="14"/>
      <c r="H48" s="14"/>
      <c r="I48" s="14"/>
      <c r="J48" s="14"/>
    </row>
    <row r="49" spans="7:10" ht="12.75">
      <c r="G49" s="14"/>
      <c r="H49" s="14"/>
      <c r="I49" s="14"/>
      <c r="J49" s="14"/>
    </row>
    <row r="50" spans="7:10" ht="12.75">
      <c r="G50" s="14"/>
      <c r="H50" s="14"/>
      <c r="I50" s="14"/>
      <c r="J50" s="14"/>
    </row>
    <row r="51" spans="7:10" ht="12.75">
      <c r="G51" s="14"/>
      <c r="H51" s="14"/>
      <c r="I51" s="14"/>
      <c r="J51" s="14"/>
    </row>
    <row r="52" spans="7:10" ht="12.75">
      <c r="G52" s="14"/>
      <c r="H52" s="14"/>
      <c r="I52" s="14"/>
      <c r="J52" s="14"/>
    </row>
    <row r="53" spans="7:10" ht="12.75">
      <c r="G53" s="14"/>
      <c r="H53" s="14"/>
      <c r="I53" s="14"/>
      <c r="J53" s="14"/>
    </row>
    <row r="54" spans="7:10" ht="12.75">
      <c r="G54" s="14"/>
      <c r="H54" s="14"/>
      <c r="I54" s="14"/>
      <c r="J54" s="14"/>
    </row>
    <row r="55" spans="7:10" ht="12.75">
      <c r="G55" s="14"/>
      <c r="H55" s="14"/>
      <c r="I55" s="14"/>
      <c r="J55" s="14"/>
    </row>
    <row r="56" spans="7:10" ht="12.75">
      <c r="G56" s="14"/>
      <c r="H56" s="14"/>
      <c r="I56" s="14"/>
      <c r="J56" s="14"/>
    </row>
    <row r="57" spans="7:10" ht="12.75">
      <c r="G57" s="14"/>
      <c r="H57" s="14"/>
      <c r="I57" s="14"/>
      <c r="J57" s="14"/>
    </row>
    <row r="58" spans="7:10" ht="12.75">
      <c r="G58" s="14"/>
      <c r="H58" s="14"/>
      <c r="I58" s="14"/>
      <c r="J58" s="14"/>
    </row>
    <row r="62" ht="9.75" customHeight="1"/>
    <row r="63" spans="7:29" ht="0.75" customHeight="1" hidden="1" thickBot="1">
      <c r="G63" s="6">
        <v>23</v>
      </c>
      <c r="H63" s="6"/>
      <c r="I63" s="6"/>
      <c r="J63" s="6">
        <v>24</v>
      </c>
      <c r="K63" s="6">
        <v>25</v>
      </c>
      <c r="L63" s="6"/>
      <c r="M63" s="6"/>
      <c r="N63" s="6">
        <v>26</v>
      </c>
      <c r="O63" s="6">
        <v>27</v>
      </c>
      <c r="P63" s="6"/>
      <c r="Q63" s="6"/>
      <c r="R63" s="6">
        <v>28</v>
      </c>
      <c r="S63" s="6">
        <v>29</v>
      </c>
      <c r="T63" s="6"/>
      <c r="U63" s="6"/>
      <c r="V63" s="6">
        <v>30</v>
      </c>
      <c r="W63" s="6">
        <v>31</v>
      </c>
      <c r="X63" s="6"/>
      <c r="Y63" s="6"/>
      <c r="Z63" s="6">
        <v>32</v>
      </c>
      <c r="AA63" s="6"/>
      <c r="AB63" s="73"/>
      <c r="AC63" s="73"/>
    </row>
    <row r="64" spans="7:26" ht="12.75" hidden="1">
      <c r="G64" s="1">
        <f aca="true" t="shared" si="17" ref="G64:G70">AZ10</f>
        <v>0</v>
      </c>
      <c r="J64" s="1">
        <f aca="true" t="shared" si="18" ref="J64:K70">BC10</f>
        <v>0</v>
      </c>
      <c r="K64" s="1">
        <f t="shared" si="18"/>
        <v>0</v>
      </c>
      <c r="N64" s="1">
        <f aca="true" t="shared" si="19" ref="N64:O70">BG10</f>
        <v>0</v>
      </c>
      <c r="O64" s="1">
        <f t="shared" si="19"/>
        <v>0</v>
      </c>
      <c r="R64" s="1">
        <f aca="true" t="shared" si="20" ref="R64:S70">BK10</f>
        <v>0</v>
      </c>
      <c r="S64" s="1">
        <f t="shared" si="20"/>
        <v>0</v>
      </c>
      <c r="V64" s="1">
        <f aca="true" t="shared" si="21" ref="V64:V70">BO10</f>
        <v>0</v>
      </c>
      <c r="W64" s="1">
        <f aca="true" t="shared" si="22" ref="W64:W70">BT10</f>
        <v>0</v>
      </c>
      <c r="Z64" s="1">
        <f aca="true" t="shared" si="23" ref="Z64:Z70">BW10</f>
        <v>0</v>
      </c>
    </row>
    <row r="65" spans="7:26" ht="12.75" hidden="1">
      <c r="G65" s="1">
        <f t="shared" si="17"/>
        <v>0</v>
      </c>
      <c r="J65" s="1">
        <f t="shared" si="18"/>
        <v>0</v>
      </c>
      <c r="K65" s="1">
        <f t="shared" si="18"/>
        <v>0</v>
      </c>
      <c r="N65" s="1">
        <f t="shared" si="19"/>
        <v>0</v>
      </c>
      <c r="O65" s="1">
        <f t="shared" si="19"/>
        <v>0</v>
      </c>
      <c r="R65" s="1">
        <f t="shared" si="20"/>
        <v>0</v>
      </c>
      <c r="S65" s="1">
        <f t="shared" si="20"/>
        <v>0</v>
      </c>
      <c r="V65" s="1">
        <f t="shared" si="21"/>
        <v>0</v>
      </c>
      <c r="W65" s="1">
        <f t="shared" si="22"/>
        <v>0</v>
      </c>
      <c r="Z65" s="1">
        <f t="shared" si="23"/>
        <v>0</v>
      </c>
    </row>
    <row r="66" spans="7:26" ht="12.75" hidden="1">
      <c r="G66" s="1">
        <f t="shared" si="17"/>
        <v>0</v>
      </c>
      <c r="J66" s="1">
        <f t="shared" si="18"/>
        <v>0</v>
      </c>
      <c r="K66" s="1">
        <f t="shared" si="18"/>
        <v>0</v>
      </c>
      <c r="N66" s="1">
        <f t="shared" si="19"/>
        <v>0</v>
      </c>
      <c r="O66" s="1">
        <f t="shared" si="19"/>
        <v>0</v>
      </c>
      <c r="R66" s="1">
        <f t="shared" si="20"/>
        <v>0</v>
      </c>
      <c r="S66" s="1">
        <f t="shared" si="20"/>
        <v>0</v>
      </c>
      <c r="V66" s="1">
        <f t="shared" si="21"/>
        <v>0</v>
      </c>
      <c r="W66" s="1">
        <f t="shared" si="22"/>
        <v>0</v>
      </c>
      <c r="Z66" s="1">
        <f t="shared" si="23"/>
        <v>0</v>
      </c>
    </row>
    <row r="67" spans="7:26" ht="12.75" hidden="1">
      <c r="G67" s="1">
        <f t="shared" si="17"/>
        <v>0</v>
      </c>
      <c r="J67" s="1">
        <f t="shared" si="18"/>
        <v>0</v>
      </c>
      <c r="K67" s="1">
        <f t="shared" si="18"/>
        <v>0</v>
      </c>
      <c r="N67" s="1">
        <f t="shared" si="19"/>
        <v>0</v>
      </c>
      <c r="O67" s="1">
        <f t="shared" si="19"/>
        <v>0</v>
      </c>
      <c r="R67" s="1">
        <f t="shared" si="20"/>
        <v>0</v>
      </c>
      <c r="S67" s="1">
        <f t="shared" si="20"/>
        <v>0</v>
      </c>
      <c r="V67" s="1">
        <f t="shared" si="21"/>
        <v>0</v>
      </c>
      <c r="W67" s="1">
        <f t="shared" si="22"/>
        <v>0</v>
      </c>
      <c r="Z67" s="1">
        <f t="shared" si="23"/>
        <v>0</v>
      </c>
    </row>
    <row r="68" spans="7:26" ht="12.75" hidden="1">
      <c r="G68" s="1">
        <f t="shared" si="17"/>
        <v>0</v>
      </c>
      <c r="J68" s="1">
        <f t="shared" si="18"/>
        <v>0</v>
      </c>
      <c r="K68" s="1">
        <f t="shared" si="18"/>
        <v>0</v>
      </c>
      <c r="N68" s="1">
        <f t="shared" si="19"/>
        <v>0</v>
      </c>
      <c r="O68" s="1">
        <f t="shared" si="19"/>
        <v>0</v>
      </c>
      <c r="R68" s="1">
        <f t="shared" si="20"/>
        <v>0</v>
      </c>
      <c r="S68" s="1">
        <f t="shared" si="20"/>
        <v>0</v>
      </c>
      <c r="V68" s="1">
        <f t="shared" si="21"/>
        <v>0</v>
      </c>
      <c r="W68" s="1">
        <f t="shared" si="22"/>
        <v>0</v>
      </c>
      <c r="Z68" s="1">
        <f t="shared" si="23"/>
        <v>0</v>
      </c>
    </row>
    <row r="69" spans="7:26" ht="12.75" hidden="1">
      <c r="G69" s="1">
        <f t="shared" si="17"/>
        <v>0</v>
      </c>
      <c r="J69" s="1">
        <f t="shared" si="18"/>
        <v>0</v>
      </c>
      <c r="K69" s="1">
        <f t="shared" si="18"/>
        <v>0</v>
      </c>
      <c r="N69" s="1">
        <f t="shared" si="19"/>
        <v>0</v>
      </c>
      <c r="O69" s="1">
        <f t="shared" si="19"/>
        <v>0</v>
      </c>
      <c r="R69" s="1">
        <f t="shared" si="20"/>
        <v>0</v>
      </c>
      <c r="S69" s="1">
        <f t="shared" si="20"/>
        <v>0</v>
      </c>
      <c r="V69" s="1">
        <f t="shared" si="21"/>
        <v>0</v>
      </c>
      <c r="W69" s="1">
        <f t="shared" si="22"/>
        <v>0</v>
      </c>
      <c r="Z69" s="1">
        <f t="shared" si="23"/>
        <v>0</v>
      </c>
    </row>
    <row r="70" spans="7:26" ht="12.75" hidden="1">
      <c r="G70" s="1">
        <f t="shared" si="17"/>
        <v>0</v>
      </c>
      <c r="J70" s="1">
        <f t="shared" si="18"/>
        <v>0</v>
      </c>
      <c r="K70" s="1">
        <f t="shared" si="18"/>
        <v>0</v>
      </c>
      <c r="N70" s="1">
        <f t="shared" si="19"/>
        <v>0</v>
      </c>
      <c r="O70" s="1">
        <f t="shared" si="19"/>
        <v>0</v>
      </c>
      <c r="R70" s="1">
        <f t="shared" si="20"/>
        <v>0</v>
      </c>
      <c r="S70" s="1">
        <f t="shared" si="20"/>
        <v>0</v>
      </c>
      <c r="V70" s="1">
        <f t="shared" si="21"/>
        <v>0</v>
      </c>
      <c r="W70" s="1">
        <f t="shared" si="22"/>
        <v>0</v>
      </c>
      <c r="Z70" s="1">
        <f t="shared" si="23"/>
        <v>0</v>
      </c>
    </row>
    <row r="71" spans="7:26" ht="12.75" hidden="1">
      <c r="G71" s="1" t="e">
        <f>#REF!</f>
        <v>#REF!</v>
      </c>
      <c r="J71" s="1" t="e">
        <f>#REF!</f>
        <v>#REF!</v>
      </c>
      <c r="K71" s="1" t="e">
        <f>#REF!</f>
        <v>#REF!</v>
      </c>
      <c r="N71" s="1" t="e">
        <f>#REF!</f>
        <v>#REF!</v>
      </c>
      <c r="O71" s="1" t="e">
        <f>#REF!</f>
        <v>#REF!</v>
      </c>
      <c r="R71" s="1" t="e">
        <f>#REF!</f>
        <v>#REF!</v>
      </c>
      <c r="S71" s="1" t="e">
        <f>#REF!</f>
        <v>#REF!</v>
      </c>
      <c r="V71" s="1" t="e">
        <f>#REF!</f>
        <v>#REF!</v>
      </c>
      <c r="W71" s="1" t="e">
        <f>#REF!</f>
        <v>#REF!</v>
      </c>
      <c r="Z71" s="1" t="e">
        <f>#REF!</f>
        <v>#REF!</v>
      </c>
    </row>
    <row r="72" spans="7:26" ht="12.75" hidden="1">
      <c r="G72" s="1">
        <f>AZ17</f>
        <v>0</v>
      </c>
      <c r="J72" s="1">
        <f>BC17</f>
        <v>0</v>
      </c>
      <c r="K72" s="1">
        <f>BD17</f>
        <v>0</v>
      </c>
      <c r="N72" s="1">
        <f>BG17</f>
        <v>0</v>
      </c>
      <c r="O72" s="1">
        <f>BH17</f>
        <v>0</v>
      </c>
      <c r="R72" s="1">
        <f>BK17</f>
        <v>0</v>
      </c>
      <c r="S72" s="1">
        <f>BL17</f>
        <v>0</v>
      </c>
      <c r="V72" s="1">
        <f>BO17</f>
        <v>0</v>
      </c>
      <c r="W72" s="1">
        <f>BT17</f>
        <v>0</v>
      </c>
      <c r="Z72" s="1">
        <f>BW17</f>
        <v>0</v>
      </c>
    </row>
    <row r="73" spans="7:26" ht="12.75" hidden="1">
      <c r="G73" s="1">
        <f>AZ19</f>
        <v>0</v>
      </c>
      <c r="J73" s="1">
        <f>BC19</f>
        <v>0</v>
      </c>
      <c r="K73" s="1">
        <f>BD19</f>
        <v>0</v>
      </c>
      <c r="N73" s="1">
        <f>BG19</f>
        <v>0</v>
      </c>
      <c r="O73" s="1">
        <f>BH19</f>
        <v>0</v>
      </c>
      <c r="R73" s="1">
        <f>BK19</f>
        <v>0</v>
      </c>
      <c r="S73" s="1">
        <f>BL19</f>
        <v>0</v>
      </c>
      <c r="V73" s="1">
        <f>BO19</f>
        <v>0</v>
      </c>
      <c r="W73" s="1">
        <f>BT19</f>
        <v>0</v>
      </c>
      <c r="Z73" s="1">
        <f>BW19</f>
        <v>0</v>
      </c>
    </row>
    <row r="74" spans="7:26" ht="12.75" hidden="1">
      <c r="G74" s="1" t="e">
        <f>#REF!</f>
        <v>#REF!</v>
      </c>
      <c r="J74" s="1" t="e">
        <f>#REF!</f>
        <v>#REF!</v>
      </c>
      <c r="K74" s="1" t="e">
        <f>#REF!</f>
        <v>#REF!</v>
      </c>
      <c r="N74" s="1" t="e">
        <f>#REF!</f>
        <v>#REF!</v>
      </c>
      <c r="O74" s="1" t="e">
        <f>#REF!</f>
        <v>#REF!</v>
      </c>
      <c r="R74" s="1" t="e">
        <f>#REF!</f>
        <v>#REF!</v>
      </c>
      <c r="S74" s="1" t="e">
        <f>#REF!</f>
        <v>#REF!</v>
      </c>
      <c r="V74" s="1" t="e">
        <f>#REF!</f>
        <v>#REF!</v>
      </c>
      <c r="W74" s="1" t="e">
        <f>#REF!</f>
        <v>#REF!</v>
      </c>
      <c r="Z74" s="1" t="e">
        <f>#REF!</f>
        <v>#REF!</v>
      </c>
    </row>
    <row r="75" spans="7:26" ht="12.75" hidden="1">
      <c r="G75" s="1" t="e">
        <f>#REF!</f>
        <v>#REF!</v>
      </c>
      <c r="J75" s="1" t="e">
        <f>#REF!</f>
        <v>#REF!</v>
      </c>
      <c r="K75" s="1" t="e">
        <f>#REF!</f>
        <v>#REF!</v>
      </c>
      <c r="N75" s="1" t="e">
        <f>#REF!</f>
        <v>#REF!</v>
      </c>
      <c r="O75" s="1" t="e">
        <f>#REF!</f>
        <v>#REF!</v>
      </c>
      <c r="R75" s="1" t="e">
        <f>#REF!</f>
        <v>#REF!</v>
      </c>
      <c r="S75" s="1" t="e">
        <f>#REF!</f>
        <v>#REF!</v>
      </c>
      <c r="V75" s="1" t="e">
        <f>#REF!</f>
        <v>#REF!</v>
      </c>
      <c r="W75" s="1" t="e">
        <f>#REF!</f>
        <v>#REF!</v>
      </c>
      <c r="Z75" s="1" t="e">
        <f>#REF!</f>
        <v>#REF!</v>
      </c>
    </row>
    <row r="76" spans="7:26" ht="12.75" hidden="1">
      <c r="G76" s="1">
        <f aca="true" t="shared" si="24" ref="G76:G92">AZ20</f>
        <v>0</v>
      </c>
      <c r="J76" s="1">
        <f aca="true" t="shared" si="25" ref="J76:J92">BC20</f>
        <v>0</v>
      </c>
      <c r="K76" s="1">
        <f aca="true" t="shared" si="26" ref="K76:K92">BD20</f>
        <v>0</v>
      </c>
      <c r="N76" s="1">
        <f aca="true" t="shared" si="27" ref="N76:N92">BG20</f>
        <v>0</v>
      </c>
      <c r="O76" s="1">
        <f aca="true" t="shared" si="28" ref="O76:O92">BH20</f>
        <v>0</v>
      </c>
      <c r="R76" s="1">
        <f aca="true" t="shared" si="29" ref="R76:R92">BK20</f>
        <v>0</v>
      </c>
      <c r="S76" s="1">
        <f aca="true" t="shared" si="30" ref="S76:S92">BL20</f>
        <v>0</v>
      </c>
      <c r="V76" s="1">
        <f aca="true" t="shared" si="31" ref="V76:V92">BO20</f>
        <v>0</v>
      </c>
      <c r="W76" s="1">
        <f aca="true" t="shared" si="32" ref="W76:W92">BT20</f>
        <v>0</v>
      </c>
      <c r="Z76" s="1">
        <f aca="true" t="shared" si="33" ref="Z76:Z92">BW20</f>
        <v>0</v>
      </c>
    </row>
    <row r="77" spans="7:26" ht="12.75" hidden="1">
      <c r="G77" s="1">
        <f t="shared" si="24"/>
        <v>0</v>
      </c>
      <c r="J77" s="1">
        <f t="shared" si="25"/>
        <v>0</v>
      </c>
      <c r="K77" s="1">
        <f t="shared" si="26"/>
        <v>0</v>
      </c>
      <c r="N77" s="1">
        <f t="shared" si="27"/>
        <v>0</v>
      </c>
      <c r="O77" s="1">
        <f t="shared" si="28"/>
        <v>0</v>
      </c>
      <c r="R77" s="1">
        <f t="shared" si="29"/>
        <v>0</v>
      </c>
      <c r="S77" s="1">
        <f t="shared" si="30"/>
        <v>0</v>
      </c>
      <c r="V77" s="1">
        <f t="shared" si="31"/>
        <v>0</v>
      </c>
      <c r="W77" s="1">
        <f t="shared" si="32"/>
        <v>0</v>
      </c>
      <c r="Z77" s="1">
        <f t="shared" si="33"/>
        <v>0</v>
      </c>
    </row>
    <row r="78" spans="7:26" ht="12.75" hidden="1">
      <c r="G78" s="1">
        <f t="shared" si="24"/>
        <v>0</v>
      </c>
      <c r="J78" s="1">
        <f t="shared" si="25"/>
        <v>0</v>
      </c>
      <c r="K78" s="1">
        <f t="shared" si="26"/>
        <v>0</v>
      </c>
      <c r="N78" s="1">
        <f t="shared" si="27"/>
        <v>0</v>
      </c>
      <c r="O78" s="1">
        <f t="shared" si="28"/>
        <v>0</v>
      </c>
      <c r="R78" s="1">
        <f t="shared" si="29"/>
        <v>0</v>
      </c>
      <c r="S78" s="1">
        <f t="shared" si="30"/>
        <v>0</v>
      </c>
      <c r="V78" s="1">
        <f t="shared" si="31"/>
        <v>0</v>
      </c>
      <c r="W78" s="1">
        <f t="shared" si="32"/>
        <v>0</v>
      </c>
      <c r="Z78" s="1">
        <f t="shared" si="33"/>
        <v>0</v>
      </c>
    </row>
    <row r="79" spans="7:26" ht="12.75" hidden="1">
      <c r="G79" s="1">
        <f t="shared" si="24"/>
        <v>0</v>
      </c>
      <c r="J79" s="1">
        <f t="shared" si="25"/>
        <v>0</v>
      </c>
      <c r="K79" s="1">
        <f t="shared" si="26"/>
        <v>0</v>
      </c>
      <c r="N79" s="1">
        <f t="shared" si="27"/>
        <v>0</v>
      </c>
      <c r="O79" s="1">
        <f t="shared" si="28"/>
        <v>0</v>
      </c>
      <c r="R79" s="1">
        <f t="shared" si="29"/>
        <v>0</v>
      </c>
      <c r="S79" s="1">
        <f t="shared" si="30"/>
        <v>0</v>
      </c>
      <c r="V79" s="1">
        <f t="shared" si="31"/>
        <v>0</v>
      </c>
      <c r="W79" s="1">
        <f t="shared" si="32"/>
        <v>0</v>
      </c>
      <c r="Z79" s="1">
        <f t="shared" si="33"/>
        <v>0</v>
      </c>
    </row>
    <row r="80" spans="7:26" ht="12.75" hidden="1">
      <c r="G80" s="1">
        <f t="shared" si="24"/>
        <v>0</v>
      </c>
      <c r="J80" s="1">
        <f t="shared" si="25"/>
        <v>0</v>
      </c>
      <c r="K80" s="1">
        <f t="shared" si="26"/>
        <v>0</v>
      </c>
      <c r="N80" s="1">
        <f t="shared" si="27"/>
        <v>0</v>
      </c>
      <c r="O80" s="1">
        <f t="shared" si="28"/>
        <v>0</v>
      </c>
      <c r="R80" s="1">
        <f t="shared" si="29"/>
        <v>0</v>
      </c>
      <c r="S80" s="1">
        <f t="shared" si="30"/>
        <v>0</v>
      </c>
      <c r="V80" s="1">
        <f t="shared" si="31"/>
        <v>0</v>
      </c>
      <c r="W80" s="1">
        <f t="shared" si="32"/>
        <v>0</v>
      </c>
      <c r="Z80" s="1">
        <f t="shared" si="33"/>
        <v>0</v>
      </c>
    </row>
    <row r="81" spans="7:26" ht="12.75" hidden="1">
      <c r="G81" s="1">
        <f t="shared" si="24"/>
        <v>0</v>
      </c>
      <c r="J81" s="1">
        <f t="shared" si="25"/>
        <v>0</v>
      </c>
      <c r="K81" s="1">
        <f t="shared" si="26"/>
        <v>0</v>
      </c>
      <c r="N81" s="1">
        <f t="shared" si="27"/>
        <v>0</v>
      </c>
      <c r="O81" s="1">
        <f t="shared" si="28"/>
        <v>0</v>
      </c>
      <c r="R81" s="1">
        <f t="shared" si="29"/>
        <v>0</v>
      </c>
      <c r="S81" s="1">
        <f t="shared" si="30"/>
        <v>0</v>
      </c>
      <c r="V81" s="1">
        <f t="shared" si="31"/>
        <v>0</v>
      </c>
      <c r="W81" s="1">
        <f t="shared" si="32"/>
        <v>0</v>
      </c>
      <c r="Z81" s="1">
        <f t="shared" si="33"/>
        <v>0</v>
      </c>
    </row>
    <row r="82" spans="7:26" ht="12.75" hidden="1">
      <c r="G82" s="1">
        <f t="shared" si="24"/>
        <v>0</v>
      </c>
      <c r="J82" s="1">
        <f t="shared" si="25"/>
        <v>0</v>
      </c>
      <c r="K82" s="1">
        <f t="shared" si="26"/>
        <v>0</v>
      </c>
      <c r="N82" s="1">
        <f t="shared" si="27"/>
        <v>0</v>
      </c>
      <c r="O82" s="1">
        <f t="shared" si="28"/>
        <v>0</v>
      </c>
      <c r="R82" s="1">
        <f t="shared" si="29"/>
        <v>0</v>
      </c>
      <c r="S82" s="1">
        <f t="shared" si="30"/>
        <v>0</v>
      </c>
      <c r="V82" s="1">
        <f t="shared" si="31"/>
        <v>0</v>
      </c>
      <c r="W82" s="1">
        <f t="shared" si="32"/>
        <v>0</v>
      </c>
      <c r="Z82" s="1">
        <f t="shared" si="33"/>
        <v>0</v>
      </c>
    </row>
    <row r="83" spans="7:26" ht="12.75" hidden="1">
      <c r="G83" s="1">
        <f t="shared" si="24"/>
        <v>0</v>
      </c>
      <c r="J83" s="1">
        <f t="shared" si="25"/>
        <v>0</v>
      </c>
      <c r="K83" s="1">
        <f t="shared" si="26"/>
        <v>0</v>
      </c>
      <c r="N83" s="1">
        <f t="shared" si="27"/>
        <v>0</v>
      </c>
      <c r="O83" s="1">
        <f t="shared" si="28"/>
        <v>0</v>
      </c>
      <c r="R83" s="1">
        <f t="shared" si="29"/>
        <v>0</v>
      </c>
      <c r="S83" s="1">
        <f t="shared" si="30"/>
        <v>0</v>
      </c>
      <c r="V83" s="1">
        <f t="shared" si="31"/>
        <v>0</v>
      </c>
      <c r="W83" s="1">
        <f t="shared" si="32"/>
        <v>0</v>
      </c>
      <c r="Z83" s="1">
        <f t="shared" si="33"/>
        <v>0</v>
      </c>
    </row>
    <row r="84" spans="7:26" ht="12.75" hidden="1">
      <c r="G84" s="1">
        <f t="shared" si="24"/>
        <v>0</v>
      </c>
      <c r="J84" s="1">
        <f t="shared" si="25"/>
        <v>0</v>
      </c>
      <c r="K84" s="1">
        <f t="shared" si="26"/>
        <v>0</v>
      </c>
      <c r="N84" s="1">
        <f t="shared" si="27"/>
        <v>0</v>
      </c>
      <c r="O84" s="1">
        <f t="shared" si="28"/>
        <v>0</v>
      </c>
      <c r="R84" s="1">
        <f t="shared" si="29"/>
        <v>0</v>
      </c>
      <c r="S84" s="1">
        <f t="shared" si="30"/>
        <v>0</v>
      </c>
      <c r="V84" s="1">
        <f t="shared" si="31"/>
        <v>0</v>
      </c>
      <c r="W84" s="1">
        <f t="shared" si="32"/>
        <v>0</v>
      </c>
      <c r="Z84" s="1">
        <f t="shared" si="33"/>
        <v>0</v>
      </c>
    </row>
    <row r="85" spans="7:26" ht="12.75" hidden="1">
      <c r="G85" s="1">
        <f t="shared" si="24"/>
        <v>0</v>
      </c>
      <c r="J85" s="1">
        <f t="shared" si="25"/>
        <v>0</v>
      </c>
      <c r="K85" s="1">
        <f t="shared" si="26"/>
        <v>0</v>
      </c>
      <c r="N85" s="1">
        <f t="shared" si="27"/>
        <v>0</v>
      </c>
      <c r="O85" s="1">
        <f t="shared" si="28"/>
        <v>0</v>
      </c>
      <c r="R85" s="1">
        <f t="shared" si="29"/>
        <v>0</v>
      </c>
      <c r="S85" s="1">
        <f t="shared" si="30"/>
        <v>0</v>
      </c>
      <c r="V85" s="1">
        <f t="shared" si="31"/>
        <v>0</v>
      </c>
      <c r="W85" s="1">
        <f t="shared" si="32"/>
        <v>0</v>
      </c>
      <c r="Z85" s="1">
        <f t="shared" si="33"/>
        <v>0</v>
      </c>
    </row>
    <row r="86" spans="7:26" ht="12.75" hidden="1">
      <c r="G86" s="1">
        <f t="shared" si="24"/>
        <v>0</v>
      </c>
      <c r="J86" s="1">
        <f t="shared" si="25"/>
        <v>0</v>
      </c>
      <c r="K86" s="1">
        <f t="shared" si="26"/>
        <v>0</v>
      </c>
      <c r="N86" s="1">
        <f t="shared" si="27"/>
        <v>0</v>
      </c>
      <c r="O86" s="1">
        <f t="shared" si="28"/>
        <v>0</v>
      </c>
      <c r="R86" s="1">
        <f t="shared" si="29"/>
        <v>0</v>
      </c>
      <c r="S86" s="1">
        <f t="shared" si="30"/>
        <v>0</v>
      </c>
      <c r="V86" s="1">
        <f t="shared" si="31"/>
        <v>0</v>
      </c>
      <c r="W86" s="1">
        <f t="shared" si="32"/>
        <v>0</v>
      </c>
      <c r="Z86" s="1">
        <f t="shared" si="33"/>
        <v>0</v>
      </c>
    </row>
    <row r="87" spans="7:26" ht="12.75" hidden="1">
      <c r="G87" s="1">
        <f t="shared" si="24"/>
        <v>0</v>
      </c>
      <c r="J87" s="1">
        <f t="shared" si="25"/>
        <v>0</v>
      </c>
      <c r="K87" s="1">
        <f t="shared" si="26"/>
        <v>0</v>
      </c>
      <c r="N87" s="1">
        <f t="shared" si="27"/>
        <v>0</v>
      </c>
      <c r="O87" s="1">
        <f t="shared" si="28"/>
        <v>0</v>
      </c>
      <c r="R87" s="1">
        <f t="shared" si="29"/>
        <v>0</v>
      </c>
      <c r="S87" s="1">
        <f t="shared" si="30"/>
        <v>0</v>
      </c>
      <c r="V87" s="1">
        <f t="shared" si="31"/>
        <v>0</v>
      </c>
      <c r="W87" s="1">
        <f t="shared" si="32"/>
        <v>0</v>
      </c>
      <c r="Z87" s="1">
        <f t="shared" si="33"/>
        <v>0</v>
      </c>
    </row>
    <row r="88" spans="7:26" ht="12.75" hidden="1">
      <c r="G88" s="1">
        <f t="shared" si="24"/>
        <v>0</v>
      </c>
      <c r="J88" s="1">
        <f t="shared" si="25"/>
        <v>0</v>
      </c>
      <c r="K88" s="1">
        <f t="shared" si="26"/>
        <v>0</v>
      </c>
      <c r="N88" s="1">
        <f t="shared" si="27"/>
        <v>0</v>
      </c>
      <c r="O88" s="1">
        <f t="shared" si="28"/>
        <v>0</v>
      </c>
      <c r="R88" s="1">
        <f t="shared" si="29"/>
        <v>0</v>
      </c>
      <c r="S88" s="1">
        <f t="shared" si="30"/>
        <v>0</v>
      </c>
      <c r="V88" s="1">
        <f t="shared" si="31"/>
        <v>0</v>
      </c>
      <c r="W88" s="1">
        <f t="shared" si="32"/>
        <v>0</v>
      </c>
      <c r="Z88" s="1">
        <f t="shared" si="33"/>
        <v>0</v>
      </c>
    </row>
    <row r="89" spans="7:26" ht="12.75" hidden="1">
      <c r="G89" s="1">
        <f t="shared" si="24"/>
        <v>0</v>
      </c>
      <c r="J89" s="1">
        <f t="shared" si="25"/>
        <v>0</v>
      </c>
      <c r="K89" s="1">
        <f t="shared" si="26"/>
        <v>0</v>
      </c>
      <c r="N89" s="1">
        <f t="shared" si="27"/>
        <v>0</v>
      </c>
      <c r="O89" s="1">
        <f t="shared" si="28"/>
        <v>0</v>
      </c>
      <c r="R89" s="1">
        <f t="shared" si="29"/>
        <v>0</v>
      </c>
      <c r="S89" s="1">
        <f t="shared" si="30"/>
        <v>0</v>
      </c>
      <c r="V89" s="1">
        <f t="shared" si="31"/>
        <v>0</v>
      </c>
      <c r="W89" s="1">
        <f t="shared" si="32"/>
        <v>0</v>
      </c>
      <c r="Z89" s="1">
        <f t="shared" si="33"/>
        <v>0</v>
      </c>
    </row>
    <row r="90" spans="7:26" ht="12.75" hidden="1">
      <c r="G90" s="1">
        <f t="shared" si="24"/>
        <v>0</v>
      </c>
      <c r="J90" s="1">
        <f t="shared" si="25"/>
        <v>0</v>
      </c>
      <c r="K90" s="1">
        <f t="shared" si="26"/>
        <v>0</v>
      </c>
      <c r="N90" s="1">
        <f t="shared" si="27"/>
        <v>0</v>
      </c>
      <c r="O90" s="1">
        <f t="shared" si="28"/>
        <v>0</v>
      </c>
      <c r="R90" s="1">
        <f t="shared" si="29"/>
        <v>0</v>
      </c>
      <c r="S90" s="1">
        <f t="shared" si="30"/>
        <v>0</v>
      </c>
      <c r="V90" s="1">
        <f t="shared" si="31"/>
        <v>0</v>
      </c>
      <c r="W90" s="1">
        <f t="shared" si="32"/>
        <v>0</v>
      </c>
      <c r="Z90" s="1">
        <f t="shared" si="33"/>
        <v>0</v>
      </c>
    </row>
    <row r="91" spans="7:26" ht="12.75" hidden="1">
      <c r="G91" s="1">
        <f t="shared" si="24"/>
        <v>0</v>
      </c>
      <c r="J91" s="1">
        <f t="shared" si="25"/>
        <v>0</v>
      </c>
      <c r="K91" s="1">
        <f t="shared" si="26"/>
        <v>0</v>
      </c>
      <c r="N91" s="1">
        <f t="shared" si="27"/>
        <v>0</v>
      </c>
      <c r="O91" s="1">
        <f t="shared" si="28"/>
        <v>0</v>
      </c>
      <c r="R91" s="1">
        <f t="shared" si="29"/>
        <v>0</v>
      </c>
      <c r="S91" s="1">
        <f t="shared" si="30"/>
        <v>0</v>
      </c>
      <c r="V91" s="1">
        <f t="shared" si="31"/>
        <v>0</v>
      </c>
      <c r="W91" s="1">
        <f t="shared" si="32"/>
        <v>0</v>
      </c>
      <c r="Z91" s="1">
        <f t="shared" si="33"/>
        <v>0</v>
      </c>
    </row>
    <row r="92" spans="7:26" ht="12.75" hidden="1">
      <c r="G92" s="1">
        <f t="shared" si="24"/>
        <v>0</v>
      </c>
      <c r="J92" s="1">
        <f t="shared" si="25"/>
        <v>0</v>
      </c>
      <c r="K92" s="1">
        <f t="shared" si="26"/>
        <v>0</v>
      </c>
      <c r="N92" s="1">
        <f t="shared" si="27"/>
        <v>0</v>
      </c>
      <c r="O92" s="1">
        <f t="shared" si="28"/>
        <v>0</v>
      </c>
      <c r="R92" s="1">
        <f t="shared" si="29"/>
        <v>0</v>
      </c>
      <c r="S92" s="1">
        <f t="shared" si="30"/>
        <v>0</v>
      </c>
      <c r="V92" s="1">
        <f t="shared" si="31"/>
        <v>0</v>
      </c>
      <c r="W92" s="1">
        <f t="shared" si="32"/>
        <v>0</v>
      </c>
      <c r="Z92" s="1">
        <f t="shared" si="33"/>
        <v>0</v>
      </c>
    </row>
    <row r="93" spans="7:26" ht="12.75" hidden="1">
      <c r="G93" s="1">
        <f>AZ39</f>
        <v>0</v>
      </c>
      <c r="J93" s="1">
        <f>BC39</f>
        <v>0</v>
      </c>
      <c r="K93" s="1">
        <f>BD39</f>
        <v>0</v>
      </c>
      <c r="N93" s="1">
        <f>BG39</f>
        <v>0</v>
      </c>
      <c r="O93" s="1">
        <f>BH39</f>
        <v>0</v>
      </c>
      <c r="R93" s="1">
        <f>BK39</f>
        <v>0</v>
      </c>
      <c r="S93" s="1">
        <f>BL39</f>
        <v>0</v>
      </c>
      <c r="V93" s="1">
        <f>BO39</f>
        <v>0</v>
      </c>
      <c r="W93" s="1">
        <f>BT39</f>
        <v>0</v>
      </c>
      <c r="Z93" s="1">
        <f>BW39</f>
        <v>0</v>
      </c>
    </row>
    <row r="94" ht="12.75" hidden="1"/>
    <row r="95" ht="12.75" hidden="1"/>
    <row r="96" ht="12.75" hidden="1"/>
  </sheetData>
  <sheetProtection password="CF6C" sheet="1"/>
  <mergeCells count="73">
    <mergeCell ref="CD6:CD8"/>
    <mergeCell ref="BX5:CD5"/>
    <mergeCell ref="BY6:BY8"/>
    <mergeCell ref="BZ6:BZ8"/>
    <mergeCell ref="CA6:CA8"/>
    <mergeCell ref="CB6:CB8"/>
    <mergeCell ref="BX6:BX8"/>
    <mergeCell ref="J7:K7"/>
    <mergeCell ref="V7:W7"/>
    <mergeCell ref="N7:O7"/>
    <mergeCell ref="L7:M7"/>
    <mergeCell ref="CC6:CC8"/>
    <mergeCell ref="BD6:BG6"/>
    <mergeCell ref="AV6:AY6"/>
    <mergeCell ref="AZ7:BA7"/>
    <mergeCell ref="P7:Q7"/>
    <mergeCell ref="AR7:AS7"/>
    <mergeCell ref="D1:T1"/>
    <mergeCell ref="T6:W6"/>
    <mergeCell ref="L6:O6"/>
    <mergeCell ref="P6:S6"/>
    <mergeCell ref="O3:R3"/>
    <mergeCell ref="D5:AM5"/>
    <mergeCell ref="AB6:AE6"/>
    <mergeCell ref="D6:G6"/>
    <mergeCell ref="AJ6:AM6"/>
    <mergeCell ref="H6:K6"/>
    <mergeCell ref="K3:N3"/>
    <mergeCell ref="AZ6:BC6"/>
    <mergeCell ref="AP7:AQ7"/>
    <mergeCell ref="AR6:AU6"/>
    <mergeCell ref="AN6:AQ6"/>
    <mergeCell ref="AF7:AG7"/>
    <mergeCell ref="AF6:AI6"/>
    <mergeCell ref="AL7:AM7"/>
    <mergeCell ref="X6:AA6"/>
    <mergeCell ref="Z7:AA7"/>
    <mergeCell ref="AT7:AU7"/>
    <mergeCell ref="AV7:AW7"/>
    <mergeCell ref="X7:Y7"/>
    <mergeCell ref="T7:U7"/>
    <mergeCell ref="AN7:AO7"/>
    <mergeCell ref="AD7:AE7"/>
    <mergeCell ref="B41:B43"/>
    <mergeCell ref="R7:S7"/>
    <mergeCell ref="AH7:AI7"/>
    <mergeCell ref="D7:E7"/>
    <mergeCell ref="F7:G7"/>
    <mergeCell ref="BT6:BW6"/>
    <mergeCell ref="BH6:BK6"/>
    <mergeCell ref="BL6:BO6"/>
    <mergeCell ref="BP6:BS6"/>
    <mergeCell ref="BD7:BE7"/>
    <mergeCell ref="B5:B8"/>
    <mergeCell ref="C5:C8"/>
    <mergeCell ref="AN5:BW5"/>
    <mergeCell ref="BJ7:BK7"/>
    <mergeCell ref="C41:G41"/>
    <mergeCell ref="C42:G42"/>
    <mergeCell ref="AX7:AY7"/>
    <mergeCell ref="BH7:BI7"/>
    <mergeCell ref="BT7:BU7"/>
    <mergeCell ref="BL7:BM7"/>
    <mergeCell ref="C43:G43"/>
    <mergeCell ref="AJ7:AK7"/>
    <mergeCell ref="BN7:BO7"/>
    <mergeCell ref="BP7:BQ7"/>
    <mergeCell ref="BR7:BS7"/>
    <mergeCell ref="BV7:BW7"/>
    <mergeCell ref="BF7:BG7"/>
    <mergeCell ref="BB7:BC7"/>
    <mergeCell ref="H7:I7"/>
    <mergeCell ref="AB7:AC7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J36:AO39 AR37:BW39">
      <formula1>0</formula1>
    </dataValidation>
  </dataValidations>
  <printOptions headings="1" horizontalCentered="1"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AQ93"/>
  <sheetViews>
    <sheetView zoomScale="95" zoomScaleNormal="95" zoomScalePageLayoutView="0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34" sqref="Q34"/>
    </sheetView>
  </sheetViews>
  <sheetFormatPr defaultColWidth="9.00390625" defaultRowHeight="12.75"/>
  <cols>
    <col min="1" max="1" width="1.25" style="1" customWidth="1"/>
    <col min="2" max="2" width="4.375" style="1" bestFit="1" customWidth="1"/>
    <col min="3" max="3" width="40.25390625" style="1" customWidth="1"/>
    <col min="4" max="39" width="8.75390625" style="1" customWidth="1"/>
    <col min="40" max="40" width="9.375" style="1" customWidth="1"/>
    <col min="41" max="41" width="9.25390625" style="1" customWidth="1"/>
    <col min="42" max="16384" width="9.125" style="1" customWidth="1"/>
  </cols>
  <sheetData>
    <row r="1" spans="4:21" ht="25.5" customHeight="1">
      <c r="D1" s="506" t="s">
        <v>99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63"/>
      <c r="U1" s="63"/>
    </row>
    <row r="2" spans="2:7" ht="4.5" customHeight="1">
      <c r="B2" s="2"/>
      <c r="C2" s="3"/>
      <c r="D2" s="3"/>
      <c r="E2" s="3"/>
      <c r="F2" s="3"/>
      <c r="G2" s="3"/>
    </row>
    <row r="3" spans="2:7" ht="4.5" customHeight="1">
      <c r="B3" s="2"/>
      <c r="C3" s="3"/>
      <c r="D3" s="3"/>
      <c r="E3" s="3"/>
      <c r="F3" s="3"/>
      <c r="G3" s="3"/>
    </row>
    <row r="4" spans="2:11" ht="3" customHeight="1">
      <c r="B4" s="20"/>
      <c r="C4" s="20"/>
      <c r="D4" s="78"/>
      <c r="E4" s="78"/>
      <c r="F4" s="76"/>
      <c r="G4" s="76"/>
      <c r="H4" s="77"/>
      <c r="I4" s="77"/>
      <c r="J4" s="77"/>
      <c r="K4" s="77"/>
    </row>
    <row r="5" spans="2:7" ht="3.75" customHeight="1" thickBot="1">
      <c r="B5" s="5"/>
      <c r="C5" s="5"/>
      <c r="D5" s="5"/>
      <c r="E5" s="5"/>
      <c r="F5" s="5"/>
      <c r="G5" s="5"/>
    </row>
    <row r="6" spans="2:43" ht="24.75" customHeight="1">
      <c r="B6" s="498"/>
      <c r="C6" s="525"/>
      <c r="D6" s="513" t="s">
        <v>96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522" t="s">
        <v>72</v>
      </c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523"/>
      <c r="AK6" s="523"/>
      <c r="AL6" s="523"/>
      <c r="AM6" s="524"/>
      <c r="AN6" s="509" t="s">
        <v>338</v>
      </c>
      <c r="AO6" s="509" t="s">
        <v>339</v>
      </c>
      <c r="AP6" s="509" t="s">
        <v>345</v>
      </c>
      <c r="AQ6" s="509" t="s">
        <v>346</v>
      </c>
    </row>
    <row r="7" spans="2:43" ht="51.75" customHeight="1">
      <c r="B7" s="499"/>
      <c r="C7" s="526"/>
      <c r="D7" s="520" t="s">
        <v>8</v>
      </c>
      <c r="E7" s="521"/>
      <c r="F7" s="503" t="s">
        <v>89</v>
      </c>
      <c r="G7" s="503"/>
      <c r="H7" s="503" t="s">
        <v>43</v>
      </c>
      <c r="I7" s="503"/>
      <c r="J7" s="503" t="s">
        <v>45</v>
      </c>
      <c r="K7" s="503"/>
      <c r="L7" s="503" t="s">
        <v>90</v>
      </c>
      <c r="M7" s="503"/>
      <c r="N7" s="503" t="s">
        <v>44</v>
      </c>
      <c r="O7" s="503"/>
      <c r="P7" s="503" t="s">
        <v>91</v>
      </c>
      <c r="Q7" s="503"/>
      <c r="R7" s="503" t="s">
        <v>46</v>
      </c>
      <c r="S7" s="503"/>
      <c r="T7" s="503" t="s">
        <v>92</v>
      </c>
      <c r="U7" s="527"/>
      <c r="V7" s="517" t="s">
        <v>8</v>
      </c>
      <c r="W7" s="518"/>
      <c r="X7" s="519" t="s">
        <v>89</v>
      </c>
      <c r="Y7" s="496"/>
      <c r="Z7" s="496" t="s">
        <v>43</v>
      </c>
      <c r="AA7" s="496"/>
      <c r="AB7" s="496" t="s">
        <v>45</v>
      </c>
      <c r="AC7" s="496"/>
      <c r="AD7" s="496" t="s">
        <v>90</v>
      </c>
      <c r="AE7" s="496"/>
      <c r="AF7" s="496" t="s">
        <v>44</v>
      </c>
      <c r="AG7" s="496"/>
      <c r="AH7" s="496" t="s">
        <v>91</v>
      </c>
      <c r="AI7" s="496"/>
      <c r="AJ7" s="496" t="s">
        <v>46</v>
      </c>
      <c r="AK7" s="496"/>
      <c r="AL7" s="496" t="s">
        <v>55</v>
      </c>
      <c r="AM7" s="516"/>
      <c r="AN7" s="509"/>
      <c r="AO7" s="509"/>
      <c r="AP7" s="509"/>
      <c r="AQ7" s="509"/>
    </row>
    <row r="8" spans="2:43" ht="25.5">
      <c r="B8" s="499"/>
      <c r="C8" s="526"/>
      <c r="D8" s="126" t="s">
        <v>97</v>
      </c>
      <c r="E8" s="81" t="s">
        <v>98</v>
      </c>
      <c r="F8" s="80" t="s">
        <v>97</v>
      </c>
      <c r="G8" s="81" t="s">
        <v>98</v>
      </c>
      <c r="H8" s="80" t="s">
        <v>97</v>
      </c>
      <c r="I8" s="81" t="s">
        <v>98</v>
      </c>
      <c r="J8" s="80" t="s">
        <v>97</v>
      </c>
      <c r="K8" s="81" t="s">
        <v>98</v>
      </c>
      <c r="L8" s="80" t="s">
        <v>97</v>
      </c>
      <c r="M8" s="81" t="s">
        <v>98</v>
      </c>
      <c r="N8" s="80" t="s">
        <v>97</v>
      </c>
      <c r="O8" s="81" t="s">
        <v>98</v>
      </c>
      <c r="P8" s="80" t="s">
        <v>97</v>
      </c>
      <c r="Q8" s="81" t="s">
        <v>98</v>
      </c>
      <c r="R8" s="80" t="s">
        <v>97</v>
      </c>
      <c r="S8" s="81" t="s">
        <v>98</v>
      </c>
      <c r="T8" s="80" t="s">
        <v>97</v>
      </c>
      <c r="U8" s="127" t="s">
        <v>98</v>
      </c>
      <c r="V8" s="124" t="s">
        <v>97</v>
      </c>
      <c r="W8" s="82" t="s">
        <v>98</v>
      </c>
      <c r="X8" s="83" t="s">
        <v>97</v>
      </c>
      <c r="Y8" s="84" t="s">
        <v>98</v>
      </c>
      <c r="Z8" s="85" t="s">
        <v>97</v>
      </c>
      <c r="AA8" s="84" t="s">
        <v>98</v>
      </c>
      <c r="AB8" s="85" t="s">
        <v>97</v>
      </c>
      <c r="AC8" s="84" t="s">
        <v>98</v>
      </c>
      <c r="AD8" s="85" t="s">
        <v>97</v>
      </c>
      <c r="AE8" s="84" t="s">
        <v>98</v>
      </c>
      <c r="AF8" s="85" t="s">
        <v>97</v>
      </c>
      <c r="AG8" s="84" t="s">
        <v>98</v>
      </c>
      <c r="AH8" s="85" t="s">
        <v>97</v>
      </c>
      <c r="AI8" s="84" t="s">
        <v>98</v>
      </c>
      <c r="AJ8" s="85" t="s">
        <v>97</v>
      </c>
      <c r="AK8" s="84" t="s">
        <v>98</v>
      </c>
      <c r="AL8" s="85" t="s">
        <v>97</v>
      </c>
      <c r="AM8" s="125" t="s">
        <v>98</v>
      </c>
      <c r="AN8" s="509"/>
      <c r="AO8" s="509"/>
      <c r="AP8" s="509"/>
      <c r="AQ8" s="509"/>
    </row>
    <row r="9" spans="2:39" ht="12.75">
      <c r="B9" s="8" t="s">
        <v>31</v>
      </c>
      <c r="C9" s="99" t="s">
        <v>32</v>
      </c>
      <c r="D9" s="227">
        <v>1</v>
      </c>
      <c r="E9" s="158">
        <v>2</v>
      </c>
      <c r="F9" s="158">
        <v>3</v>
      </c>
      <c r="G9" s="158">
        <v>4</v>
      </c>
      <c r="H9" s="158">
        <v>5</v>
      </c>
      <c r="I9" s="158">
        <v>6</v>
      </c>
      <c r="J9" s="158">
        <v>7</v>
      </c>
      <c r="K9" s="158">
        <v>8</v>
      </c>
      <c r="L9" s="158">
        <v>9</v>
      </c>
      <c r="M9" s="158">
        <v>10</v>
      </c>
      <c r="N9" s="158">
        <v>11</v>
      </c>
      <c r="O9" s="158">
        <v>12</v>
      </c>
      <c r="P9" s="158">
        <v>13</v>
      </c>
      <c r="Q9" s="158">
        <v>14</v>
      </c>
      <c r="R9" s="158">
        <v>15</v>
      </c>
      <c r="S9" s="158">
        <v>16</v>
      </c>
      <c r="T9" s="158">
        <v>17</v>
      </c>
      <c r="U9" s="228">
        <v>18</v>
      </c>
      <c r="V9" s="8">
        <v>19</v>
      </c>
      <c r="W9" s="64">
        <v>20</v>
      </c>
      <c r="X9" s="64">
        <v>21</v>
      </c>
      <c r="Y9" s="64">
        <v>22</v>
      </c>
      <c r="Z9" s="64">
        <v>23</v>
      </c>
      <c r="AA9" s="64">
        <v>24</v>
      </c>
      <c r="AB9" s="64">
        <v>25</v>
      </c>
      <c r="AC9" s="64">
        <v>26</v>
      </c>
      <c r="AD9" s="64">
        <v>27</v>
      </c>
      <c r="AE9" s="64">
        <v>28</v>
      </c>
      <c r="AF9" s="64">
        <v>29</v>
      </c>
      <c r="AG9" s="64">
        <v>30</v>
      </c>
      <c r="AH9" s="64">
        <v>31</v>
      </c>
      <c r="AI9" s="64">
        <v>32</v>
      </c>
      <c r="AJ9" s="64">
        <v>33</v>
      </c>
      <c r="AK9" s="64">
        <v>34</v>
      </c>
      <c r="AL9" s="64">
        <v>35</v>
      </c>
      <c r="AM9" s="99">
        <v>36</v>
      </c>
    </row>
    <row r="10" spans="2:43" ht="26.25" customHeight="1">
      <c r="B10" s="113">
        <v>1</v>
      </c>
      <c r="C10" s="114" t="s">
        <v>7</v>
      </c>
      <c r="D10" s="62">
        <f>'Р.I. Обслужено'!G15</f>
        <v>0</v>
      </c>
      <c r="E10" s="62">
        <f>G10+I10+K10+M10+O10+Q10+S10+U10</f>
        <v>0</v>
      </c>
      <c r="F10" s="79"/>
      <c r="G10" s="62">
        <f aca="true" t="shared" si="0" ref="G10:U10">SUM(G11:G25)</f>
        <v>0</v>
      </c>
      <c r="H10" s="79"/>
      <c r="I10" s="62">
        <f t="shared" si="0"/>
        <v>0</v>
      </c>
      <c r="J10" s="79"/>
      <c r="K10" s="62">
        <f t="shared" si="0"/>
        <v>0</v>
      </c>
      <c r="L10" s="79"/>
      <c r="M10" s="62">
        <f t="shared" si="0"/>
        <v>0</v>
      </c>
      <c r="N10" s="79"/>
      <c r="O10" s="62">
        <f t="shared" si="0"/>
        <v>0</v>
      </c>
      <c r="P10" s="79"/>
      <c r="Q10" s="62">
        <f t="shared" si="0"/>
        <v>0</v>
      </c>
      <c r="R10" s="79"/>
      <c r="S10" s="62">
        <f t="shared" si="0"/>
        <v>0</v>
      </c>
      <c r="T10" s="79"/>
      <c r="U10" s="130">
        <f t="shared" si="0"/>
        <v>0</v>
      </c>
      <c r="V10" s="108"/>
      <c r="W10" s="89">
        <f>Y10+AA10+AC10+AE10+AG10+AI10+AK10+AM10</f>
        <v>0</v>
      </c>
      <c r="X10" s="79"/>
      <c r="Y10" s="89">
        <f aca="true" t="shared" si="1" ref="Y10:AM10">SUM(Y11:Y25)</f>
        <v>0</v>
      </c>
      <c r="Z10" s="79"/>
      <c r="AA10" s="89">
        <f t="shared" si="1"/>
        <v>0</v>
      </c>
      <c r="AB10" s="79"/>
      <c r="AC10" s="89">
        <f t="shared" si="1"/>
        <v>0</v>
      </c>
      <c r="AD10" s="79"/>
      <c r="AE10" s="89">
        <f t="shared" si="1"/>
        <v>0</v>
      </c>
      <c r="AF10" s="79"/>
      <c r="AG10" s="89">
        <f t="shared" si="1"/>
        <v>0</v>
      </c>
      <c r="AH10" s="79"/>
      <c r="AI10" s="89">
        <f t="shared" si="1"/>
        <v>0</v>
      </c>
      <c r="AJ10" s="79"/>
      <c r="AK10" s="89">
        <f t="shared" si="1"/>
        <v>0</v>
      </c>
      <c r="AL10" s="79"/>
      <c r="AM10" s="100">
        <f t="shared" si="1"/>
        <v>0</v>
      </c>
      <c r="AN10" s="289">
        <f>IF(AND(F10&lt;=D10,H10&lt;=D10,J10&lt;=D10,L10&lt;=D10,N10&lt;=D10,P10&lt;=D10,R10&lt;=D10,T10&lt;=D10),"","не верно")</f>
      </c>
      <c r="AO10" s="289">
        <f>IF(AND(X10&lt;=V10,Z10&lt;=V10,AB10&lt;=V10,AD10&lt;=V10,AF10&lt;=V10,AH10&lt;=V10,AJ10&lt;=V10,AL10&lt;=V10),"","не верно")</f>
      </c>
      <c r="AP10" s="289">
        <f>IF(AND(G10&gt;=F10,I10&gt;=H10,K10&gt;=J10,M10&gt;=L10,O10&gt;=N10,Q10&gt;=P10,S10&gt;=R10,U10&gt;=T10),"","не верно")</f>
      </c>
      <c r="AQ10" s="289">
        <f>IF(AND(Y10&gt;=X10,AA10&gt;=Z10,AC10&gt;=AB10,AE10&gt;=AD10,AG10&gt;=AF10,AI10&gt;=AH10,AK10&gt;=AJ10,AM10&gt;=AL10),"","не верно")</f>
      </c>
    </row>
    <row r="11" spans="2:43" ht="24" customHeight="1">
      <c r="B11" s="7" t="s">
        <v>15</v>
      </c>
      <c r="C11" s="115" t="s">
        <v>80</v>
      </c>
      <c r="D11" s="62">
        <f>'Р.I. Обслужено'!G16</f>
        <v>0</v>
      </c>
      <c r="E11" s="62">
        <f>G11+I11+K11+M11+O11+Q11+S11+U11</f>
        <v>0</v>
      </c>
      <c r="F11" s="376"/>
      <c r="G11" s="79"/>
      <c r="H11" s="79"/>
      <c r="I11" s="79"/>
      <c r="J11" s="91"/>
      <c r="K11" s="91"/>
      <c r="L11" s="91"/>
      <c r="M11" s="91"/>
      <c r="N11" s="79"/>
      <c r="O11" s="79"/>
      <c r="P11" s="79"/>
      <c r="Q11" s="79"/>
      <c r="R11" s="79"/>
      <c r="S11" s="79"/>
      <c r="T11" s="79"/>
      <c r="U11" s="102"/>
      <c r="V11" s="108"/>
      <c r="W11" s="89">
        <f>Y11+AA11+AC11+AE11+AG11+AI11+AK11+AM11</f>
        <v>0</v>
      </c>
      <c r="X11" s="90"/>
      <c r="Y11" s="90"/>
      <c r="Z11" s="79"/>
      <c r="AA11" s="79"/>
      <c r="AB11" s="90"/>
      <c r="AC11" s="90"/>
      <c r="AD11" s="92"/>
      <c r="AE11" s="92"/>
      <c r="AF11" s="90"/>
      <c r="AG11" s="90"/>
      <c r="AH11" s="91"/>
      <c r="AI11" s="91"/>
      <c r="AJ11" s="90"/>
      <c r="AK11" s="90"/>
      <c r="AL11" s="90"/>
      <c r="AM11" s="107"/>
      <c r="AN11" s="289">
        <f aca="true" t="shared" si="2" ref="AN11:AN39">IF(AND(F11&lt;=D11,H11&lt;=D11,J11&lt;=D11,L11&lt;=D11,N11&lt;=D11,P11&lt;=D11,R11&lt;=D11,T11&lt;=D11),"","не верно")</f>
      </c>
      <c r="AO11" s="289">
        <f aca="true" t="shared" si="3" ref="AO11:AO39">IF(AND(X11&lt;=V11,Z11&lt;=V11,AB11&lt;=V11,AD11&lt;=V11,AF11&lt;=V11,AH11&lt;=V11,AJ11&lt;=V11,AL11&lt;=V11),"","не верно")</f>
      </c>
      <c r="AP11" s="289">
        <f aca="true" t="shared" si="4" ref="AP11:AP39">IF(AND(G11&gt;=F11,I11&gt;=H11,K11&gt;=J11,M11&gt;=L11,O11&gt;=N11,Q11&gt;=P11,S11&gt;=R11,U11&gt;=T11),"","не верно")</f>
      </c>
      <c r="AQ11" s="289">
        <f aca="true" t="shared" si="5" ref="AQ11:AQ39">IF(AND(Y11&gt;=X11,AA11&gt;=Z11,AC11&gt;=AB11,AE11&gt;=AD11,AG11&gt;=AF11,AI11&gt;=AH11,AK11&gt;=AJ11,AM11&gt;=AL11),"","не верно")</f>
      </c>
    </row>
    <row r="12" spans="2:43" ht="24" customHeight="1">
      <c r="B12" s="8" t="s">
        <v>16</v>
      </c>
      <c r="C12" s="116" t="s">
        <v>4</v>
      </c>
      <c r="D12" s="62">
        <f>'Р.I. Обслужено'!G17</f>
        <v>0</v>
      </c>
      <c r="E12" s="62">
        <f>G12+I12+K12+M12+O12+Q12+S12+U12</f>
        <v>0</v>
      </c>
      <c r="F12" s="376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102"/>
      <c r="V12" s="108"/>
      <c r="W12" s="89">
        <f>Y12+AA12+AC12+AE12+AG12+AI12+AK12+AM12</f>
        <v>0</v>
      </c>
      <c r="X12" s="90"/>
      <c r="Y12" s="90"/>
      <c r="Z12" s="90"/>
      <c r="AA12" s="90"/>
      <c r="AB12" s="90"/>
      <c r="AC12" s="90"/>
      <c r="AD12" s="92"/>
      <c r="AE12" s="92"/>
      <c r="AF12" s="90"/>
      <c r="AG12" s="90"/>
      <c r="AH12" s="90"/>
      <c r="AI12" s="90"/>
      <c r="AJ12" s="90"/>
      <c r="AK12" s="90"/>
      <c r="AL12" s="90"/>
      <c r="AM12" s="107"/>
      <c r="AN12" s="289">
        <f t="shared" si="2"/>
      </c>
      <c r="AO12" s="289">
        <f t="shared" si="3"/>
      </c>
      <c r="AP12" s="289">
        <f t="shared" si="4"/>
      </c>
      <c r="AQ12" s="289">
        <f t="shared" si="5"/>
      </c>
    </row>
    <row r="13" spans="2:43" ht="24">
      <c r="B13" s="8" t="s">
        <v>17</v>
      </c>
      <c r="C13" s="116" t="s">
        <v>81</v>
      </c>
      <c r="D13" s="62">
        <f>'Р.I. Обслужено'!G18</f>
        <v>0</v>
      </c>
      <c r="E13" s="62">
        <f>G13+I13+K13+M13+O13+Q13+S13+U13</f>
        <v>0</v>
      </c>
      <c r="F13" s="376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102"/>
      <c r="V13" s="108"/>
      <c r="W13" s="89">
        <f>Y13+AA13+AC13+AE13+AG13+AI13+AK13+AM13</f>
        <v>0</v>
      </c>
      <c r="X13" s="90"/>
      <c r="Y13" s="90"/>
      <c r="Z13" s="90"/>
      <c r="AA13" s="90"/>
      <c r="AB13" s="90"/>
      <c r="AC13" s="90"/>
      <c r="AD13" s="92"/>
      <c r="AE13" s="92"/>
      <c r="AF13" s="90"/>
      <c r="AG13" s="90"/>
      <c r="AH13" s="90"/>
      <c r="AI13" s="90"/>
      <c r="AJ13" s="90"/>
      <c r="AK13" s="90"/>
      <c r="AL13" s="90"/>
      <c r="AM13" s="107"/>
      <c r="AN13" s="289">
        <f t="shared" si="2"/>
      </c>
      <c r="AO13" s="289">
        <f t="shared" si="3"/>
      </c>
      <c r="AP13" s="289">
        <f t="shared" si="4"/>
      </c>
      <c r="AQ13" s="289">
        <f t="shared" si="5"/>
      </c>
    </row>
    <row r="14" spans="2:43" ht="24">
      <c r="B14" s="8" t="s">
        <v>18</v>
      </c>
      <c r="C14" s="116" t="s">
        <v>82</v>
      </c>
      <c r="D14" s="88"/>
      <c r="E14" s="88"/>
      <c r="F14" s="88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101"/>
      <c r="V14" s="13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101"/>
      <c r="AN14" s="289">
        <f t="shared" si="2"/>
      </c>
      <c r="AO14" s="289">
        <f t="shared" si="3"/>
      </c>
      <c r="AP14" s="289">
        <f t="shared" si="4"/>
      </c>
      <c r="AQ14" s="289">
        <f t="shared" si="5"/>
      </c>
    </row>
    <row r="15" spans="2:43" ht="12.75">
      <c r="B15" s="8" t="s">
        <v>19</v>
      </c>
      <c r="C15" s="116" t="s">
        <v>0</v>
      </c>
      <c r="D15" s="62">
        <f>'Р.I. Обслужено'!G20</f>
        <v>0</v>
      </c>
      <c r="E15" s="62">
        <f>K15+O15</f>
        <v>0</v>
      </c>
      <c r="F15" s="88"/>
      <c r="G15" s="91"/>
      <c r="H15" s="91"/>
      <c r="I15" s="91"/>
      <c r="J15" s="79"/>
      <c r="K15" s="79"/>
      <c r="L15" s="91"/>
      <c r="M15" s="91"/>
      <c r="N15" s="79"/>
      <c r="O15" s="79"/>
      <c r="P15" s="91"/>
      <c r="Q15" s="91"/>
      <c r="R15" s="91"/>
      <c r="S15" s="91"/>
      <c r="T15" s="91"/>
      <c r="U15" s="101"/>
      <c r="V15" s="108"/>
      <c r="W15" s="89">
        <f aca="true" t="shared" si="6" ref="W15:W20">Y15+AA15+AC15+AE15+AG15+AI15+AK15+AM15</f>
        <v>0</v>
      </c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102"/>
      <c r="AN15" s="289">
        <f t="shared" si="2"/>
      </c>
      <c r="AO15" s="289">
        <f t="shared" si="3"/>
      </c>
      <c r="AP15" s="289">
        <f t="shared" si="4"/>
      </c>
      <c r="AQ15" s="289">
        <f t="shared" si="5"/>
      </c>
    </row>
    <row r="16" spans="2:43" ht="28.5" customHeight="1">
      <c r="B16" s="8" t="s">
        <v>20</v>
      </c>
      <c r="C16" s="117" t="s">
        <v>5</v>
      </c>
      <c r="D16" s="62">
        <f>'Р.I. Обслужено'!G21</f>
        <v>0</v>
      </c>
      <c r="E16" s="62">
        <f>G16+I16+K16+M16+O16+Q16+S16+U16</f>
        <v>0</v>
      </c>
      <c r="F16" s="376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102"/>
      <c r="V16" s="108"/>
      <c r="W16" s="89">
        <f t="shared" si="6"/>
        <v>0</v>
      </c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103"/>
      <c r="AN16" s="289">
        <f t="shared" si="2"/>
      </c>
      <c r="AO16" s="289">
        <f t="shared" si="3"/>
      </c>
      <c r="AP16" s="289">
        <f t="shared" si="4"/>
      </c>
      <c r="AQ16" s="289">
        <f t="shared" si="5"/>
      </c>
    </row>
    <row r="17" spans="2:43" ht="12.75">
      <c r="B17" s="9" t="s">
        <v>21</v>
      </c>
      <c r="C17" s="117" t="s">
        <v>40</v>
      </c>
      <c r="D17" s="62">
        <f>'Р.I. Обслужено'!G22</f>
        <v>0</v>
      </c>
      <c r="E17" s="62">
        <f>G17+I17+K17+M17+O17+Q17+S17+U17</f>
        <v>0</v>
      </c>
      <c r="F17" s="37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91"/>
      <c r="U17" s="101"/>
      <c r="V17" s="108"/>
      <c r="W17" s="89">
        <f t="shared" si="6"/>
        <v>0</v>
      </c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103"/>
      <c r="AN17" s="289">
        <f t="shared" si="2"/>
      </c>
      <c r="AO17" s="289">
        <f t="shared" si="3"/>
      </c>
      <c r="AP17" s="289">
        <f t="shared" si="4"/>
      </c>
      <c r="AQ17" s="289">
        <f t="shared" si="5"/>
      </c>
    </row>
    <row r="18" spans="2:43" ht="12.75">
      <c r="B18" s="9" t="s">
        <v>22</v>
      </c>
      <c r="C18" s="117" t="s">
        <v>93</v>
      </c>
      <c r="D18" s="62">
        <f>'Р.I. Обслужено'!G23</f>
        <v>0</v>
      </c>
      <c r="E18" s="62">
        <f>G18+I18+K18+M18+O18+Q18+S18+U18</f>
        <v>0</v>
      </c>
      <c r="F18" s="376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91"/>
      <c r="U18" s="101"/>
      <c r="V18" s="108"/>
      <c r="W18" s="89">
        <f t="shared" si="6"/>
        <v>0</v>
      </c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103"/>
      <c r="AN18" s="289">
        <f t="shared" si="2"/>
      </c>
      <c r="AO18" s="289">
        <f t="shared" si="3"/>
      </c>
      <c r="AP18" s="289">
        <f t="shared" si="4"/>
      </c>
      <c r="AQ18" s="289">
        <f t="shared" si="5"/>
      </c>
    </row>
    <row r="19" spans="2:43" ht="14.25" customHeight="1">
      <c r="B19" s="8" t="s">
        <v>23</v>
      </c>
      <c r="C19" s="117" t="s">
        <v>1</v>
      </c>
      <c r="D19" s="62">
        <f>'Р.I. Обслужено'!G24</f>
        <v>0</v>
      </c>
      <c r="E19" s="62">
        <f>G19+I19+K19+M19+O19+Q19+S19+U19</f>
        <v>0</v>
      </c>
      <c r="F19" s="88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79"/>
      <c r="U19" s="102"/>
      <c r="V19" s="108"/>
      <c r="W19" s="89">
        <f t="shared" si="6"/>
        <v>0</v>
      </c>
      <c r="X19" s="92"/>
      <c r="Y19" s="92"/>
      <c r="Z19" s="92"/>
      <c r="AA19" s="92"/>
      <c r="AB19" s="92"/>
      <c r="AC19" s="92"/>
      <c r="AD19" s="92"/>
      <c r="AE19" s="92"/>
      <c r="AF19" s="90"/>
      <c r="AG19" s="90"/>
      <c r="AH19" s="90"/>
      <c r="AI19" s="90"/>
      <c r="AJ19" s="90"/>
      <c r="AK19" s="90"/>
      <c r="AL19" s="90"/>
      <c r="AM19" s="107"/>
      <c r="AN19" s="289">
        <f t="shared" si="2"/>
      </c>
      <c r="AO19" s="289">
        <f t="shared" si="3"/>
      </c>
      <c r="AP19" s="289">
        <f t="shared" si="4"/>
      </c>
      <c r="AQ19" s="289">
        <f t="shared" si="5"/>
      </c>
    </row>
    <row r="20" spans="2:43" ht="29.25" customHeight="1">
      <c r="B20" s="8" t="s">
        <v>24</v>
      </c>
      <c r="C20" s="117" t="s">
        <v>3</v>
      </c>
      <c r="D20" s="62">
        <f>'Р.I. Обслужено'!G25</f>
        <v>0</v>
      </c>
      <c r="E20" s="62">
        <f>G20+I20+K20+M20+O20+Q20+S20+U20</f>
        <v>0</v>
      </c>
      <c r="F20" s="376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102"/>
      <c r="V20" s="108"/>
      <c r="W20" s="89">
        <f t="shared" si="6"/>
        <v>0</v>
      </c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107"/>
      <c r="AN20" s="289">
        <f t="shared" si="2"/>
      </c>
      <c r="AO20" s="289">
        <f t="shared" si="3"/>
      </c>
      <c r="AP20" s="289">
        <f t="shared" si="4"/>
      </c>
      <c r="AQ20" s="289">
        <f t="shared" si="5"/>
      </c>
    </row>
    <row r="21" spans="2:43" ht="24">
      <c r="B21" s="8" t="s">
        <v>25</v>
      </c>
      <c r="C21" s="117" t="s">
        <v>127</v>
      </c>
      <c r="D21" s="88"/>
      <c r="E21" s="88"/>
      <c r="F21" s="88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1"/>
      <c r="V21" s="13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101"/>
      <c r="AN21" s="289">
        <f t="shared" si="2"/>
      </c>
      <c r="AO21" s="289">
        <f t="shared" si="3"/>
      </c>
      <c r="AP21" s="289">
        <f t="shared" si="4"/>
      </c>
      <c r="AQ21" s="289">
        <f t="shared" si="5"/>
      </c>
    </row>
    <row r="22" spans="2:43" ht="12.75">
      <c r="B22" s="8" t="s">
        <v>26</v>
      </c>
      <c r="C22" s="117" t="s">
        <v>6</v>
      </c>
      <c r="D22" s="88"/>
      <c r="E22" s="88"/>
      <c r="F22" s="88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101"/>
      <c r="V22" s="13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101"/>
      <c r="AN22" s="289">
        <f t="shared" si="2"/>
      </c>
      <c r="AO22" s="289">
        <f t="shared" si="3"/>
      </c>
      <c r="AP22" s="289">
        <f t="shared" si="4"/>
      </c>
      <c r="AQ22" s="289">
        <f t="shared" si="5"/>
      </c>
    </row>
    <row r="23" spans="2:43" ht="12.75">
      <c r="B23" s="10" t="s">
        <v>27</v>
      </c>
      <c r="C23" s="117" t="s">
        <v>39</v>
      </c>
      <c r="D23" s="88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01"/>
      <c r="V23" s="13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101"/>
      <c r="AN23" s="289">
        <f t="shared" si="2"/>
      </c>
      <c r="AO23" s="289">
        <f t="shared" si="3"/>
      </c>
      <c r="AP23" s="289">
        <f t="shared" si="4"/>
      </c>
      <c r="AQ23" s="289">
        <f t="shared" si="5"/>
      </c>
    </row>
    <row r="24" spans="2:43" ht="39.75" customHeight="1">
      <c r="B24" s="10" t="s">
        <v>28</v>
      </c>
      <c r="C24" s="116" t="s">
        <v>84</v>
      </c>
      <c r="D24" s="88"/>
      <c r="E24" s="88"/>
      <c r="F24" s="88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101"/>
      <c r="V24" s="13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101"/>
      <c r="AN24" s="289">
        <f t="shared" si="2"/>
      </c>
      <c r="AO24" s="289">
        <f t="shared" si="3"/>
      </c>
      <c r="AP24" s="289">
        <f t="shared" si="4"/>
      </c>
      <c r="AQ24" s="289">
        <f t="shared" si="5"/>
      </c>
    </row>
    <row r="25" spans="2:43" ht="24">
      <c r="B25" s="118" t="s">
        <v>29</v>
      </c>
      <c r="C25" s="116" t="s">
        <v>2</v>
      </c>
      <c r="D25" s="88"/>
      <c r="E25" s="88"/>
      <c r="F25" s="88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01"/>
      <c r="V25" s="13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101"/>
      <c r="AN25" s="289">
        <f t="shared" si="2"/>
      </c>
      <c r="AO25" s="289">
        <f t="shared" si="3"/>
      </c>
      <c r="AP25" s="289">
        <f t="shared" si="4"/>
      </c>
      <c r="AQ25" s="289">
        <f t="shared" si="5"/>
      </c>
    </row>
    <row r="26" spans="2:43" ht="27.75" customHeight="1">
      <c r="B26" s="119">
        <v>2</v>
      </c>
      <c r="C26" s="120" t="s">
        <v>42</v>
      </c>
      <c r="D26" s="88"/>
      <c r="E26" s="88"/>
      <c r="F26" s="88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101"/>
      <c r="V26" s="13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101"/>
      <c r="AN26" s="289">
        <f t="shared" si="2"/>
      </c>
      <c r="AO26" s="289">
        <f t="shared" si="3"/>
      </c>
      <c r="AP26" s="289">
        <f t="shared" si="4"/>
      </c>
      <c r="AQ26" s="289">
        <f t="shared" si="5"/>
      </c>
    </row>
    <row r="27" spans="2:43" ht="36">
      <c r="B27" s="119">
        <v>3</v>
      </c>
      <c r="C27" s="120" t="s">
        <v>11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375"/>
      <c r="V27" s="37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375"/>
      <c r="AN27" s="289">
        <f t="shared" si="2"/>
      </c>
      <c r="AO27" s="289">
        <f t="shared" si="3"/>
      </c>
      <c r="AP27" s="289">
        <f t="shared" si="4"/>
      </c>
      <c r="AQ27" s="289">
        <f t="shared" si="5"/>
      </c>
    </row>
    <row r="28" spans="2:43" ht="12.75">
      <c r="B28" s="121" t="s">
        <v>56</v>
      </c>
      <c r="C28" s="117" t="s">
        <v>40</v>
      </c>
      <c r="D28" s="88"/>
      <c r="E28" s="88"/>
      <c r="F28" s="88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101"/>
      <c r="V28" s="13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101"/>
      <c r="AN28" s="289">
        <f t="shared" si="2"/>
      </c>
      <c r="AO28" s="289">
        <f t="shared" si="3"/>
      </c>
      <c r="AP28" s="289">
        <f t="shared" si="4"/>
      </c>
      <c r="AQ28" s="289">
        <f t="shared" si="5"/>
      </c>
    </row>
    <row r="29" spans="2:43" ht="12.75">
      <c r="B29" s="121" t="s">
        <v>57</v>
      </c>
      <c r="C29" s="117" t="s">
        <v>41</v>
      </c>
      <c r="D29" s="88"/>
      <c r="E29" s="88"/>
      <c r="F29" s="88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01"/>
      <c r="V29" s="13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101"/>
      <c r="AN29" s="289">
        <f t="shared" si="2"/>
      </c>
      <c r="AO29" s="289">
        <f t="shared" si="3"/>
      </c>
      <c r="AP29" s="289">
        <f t="shared" si="4"/>
      </c>
      <c r="AQ29" s="289">
        <f t="shared" si="5"/>
      </c>
    </row>
    <row r="30" spans="2:43" ht="12.75">
      <c r="B30" s="121" t="s">
        <v>58</v>
      </c>
      <c r="C30" s="117" t="s">
        <v>39</v>
      </c>
      <c r="D30" s="88"/>
      <c r="E30" s="88"/>
      <c r="F30" s="88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101"/>
      <c r="V30" s="13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101"/>
      <c r="AN30" s="289">
        <f t="shared" si="2"/>
      </c>
      <c r="AO30" s="289">
        <f t="shared" si="3"/>
      </c>
      <c r="AP30" s="289">
        <f t="shared" si="4"/>
      </c>
      <c r="AQ30" s="289">
        <f t="shared" si="5"/>
      </c>
    </row>
    <row r="31" spans="2:43" ht="12.75">
      <c r="B31" s="113">
        <v>4</v>
      </c>
      <c r="C31" s="120" t="s">
        <v>79</v>
      </c>
      <c r="D31" s="62">
        <f>'Р.I. Обслужено'!G36</f>
        <v>0</v>
      </c>
      <c r="E31" s="62">
        <f>G31+I31+K31+M31+O31+Q31+S31+U31</f>
        <v>0</v>
      </c>
      <c r="F31" s="376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102"/>
      <c r="V31" s="108"/>
      <c r="W31" s="89">
        <f>Y31+AA31+AC31+AE31+AG31+AI31+AK31+AM31</f>
        <v>0</v>
      </c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102"/>
      <c r="AN31" s="289">
        <f t="shared" si="2"/>
      </c>
      <c r="AO31" s="289">
        <f t="shared" si="3"/>
      </c>
      <c r="AP31" s="289">
        <f t="shared" si="4"/>
      </c>
      <c r="AQ31" s="289">
        <f t="shared" si="5"/>
      </c>
    </row>
    <row r="32" spans="2:43" ht="24">
      <c r="B32" s="11">
        <v>5</v>
      </c>
      <c r="C32" s="120" t="s">
        <v>12</v>
      </c>
      <c r="D32" s="62">
        <f>'Р.I. Обслужено'!G37</f>
        <v>0</v>
      </c>
      <c r="E32" s="62">
        <f>G32+I32+K32+M32+O32+Q32+S32+U32</f>
        <v>0</v>
      </c>
      <c r="F32" s="376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102"/>
      <c r="V32" s="108"/>
      <c r="W32" s="89">
        <f>Y32+AA32+AC32+AE32+AG32+AI32+AK32+AM32</f>
        <v>0</v>
      </c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103"/>
      <c r="AN32" s="289">
        <f t="shared" si="2"/>
      </c>
      <c r="AO32" s="289">
        <f t="shared" si="3"/>
      </c>
      <c r="AP32" s="289">
        <f t="shared" si="4"/>
      </c>
      <c r="AQ32" s="289">
        <f t="shared" si="5"/>
      </c>
    </row>
    <row r="33" spans="2:43" ht="12.75">
      <c r="B33" s="11">
        <v>6</v>
      </c>
      <c r="C33" s="120" t="s">
        <v>13</v>
      </c>
      <c r="D33" s="62">
        <f>'Р.I. Обслужено'!G38</f>
        <v>0</v>
      </c>
      <c r="E33" s="62">
        <f>G33+I33+K33+M33+O33+Q33+S33+U33</f>
        <v>0</v>
      </c>
      <c r="F33" s="376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91"/>
      <c r="U33" s="101"/>
      <c r="V33" s="13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101"/>
      <c r="AN33" s="289">
        <f t="shared" si="2"/>
      </c>
      <c r="AO33" s="289">
        <f t="shared" si="3"/>
      </c>
      <c r="AP33" s="289">
        <f t="shared" si="4"/>
      </c>
      <c r="AQ33" s="289">
        <f t="shared" si="5"/>
      </c>
    </row>
    <row r="34" spans="2:43" ht="12.75">
      <c r="B34" s="11">
        <v>7</v>
      </c>
      <c r="C34" s="120" t="s">
        <v>33</v>
      </c>
      <c r="D34" s="62">
        <f>'Р.I. Обслужено'!G39</f>
        <v>244</v>
      </c>
      <c r="E34" s="62">
        <f>G34+I34+K34+M34+O34+Q34+S34+U34</f>
        <v>613751</v>
      </c>
      <c r="F34" s="376">
        <v>244</v>
      </c>
      <c r="G34" s="79">
        <v>276512</v>
      </c>
      <c r="H34" s="79">
        <v>244</v>
      </c>
      <c r="I34" s="79">
        <v>173033</v>
      </c>
      <c r="J34" s="79">
        <v>242</v>
      </c>
      <c r="K34" s="79">
        <v>2040</v>
      </c>
      <c r="L34" s="79">
        <v>122</v>
      </c>
      <c r="M34" s="79">
        <v>5029</v>
      </c>
      <c r="N34" s="79">
        <v>244</v>
      </c>
      <c r="O34" s="79">
        <v>123100</v>
      </c>
      <c r="P34" s="79">
        <v>134</v>
      </c>
      <c r="Q34" s="79">
        <v>182</v>
      </c>
      <c r="R34" s="79">
        <v>244</v>
      </c>
      <c r="S34" s="79">
        <v>33855</v>
      </c>
      <c r="T34" s="91"/>
      <c r="U34" s="101"/>
      <c r="V34" s="13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101"/>
      <c r="AN34" s="289">
        <f t="shared" si="2"/>
      </c>
      <c r="AO34" s="289">
        <f t="shared" si="3"/>
      </c>
      <c r="AP34" s="289">
        <f t="shared" si="4"/>
      </c>
      <c r="AQ34" s="289">
        <f t="shared" si="5"/>
      </c>
    </row>
    <row r="35" spans="2:43" ht="20.25" customHeight="1">
      <c r="B35" s="11">
        <v>8</v>
      </c>
      <c r="C35" s="120" t="s">
        <v>14</v>
      </c>
      <c r="D35" s="62">
        <f>'Р.I. Обслужено'!G40</f>
        <v>0</v>
      </c>
      <c r="E35" s="62">
        <f>G35+I35+K35+M35+O35+Q35+S35+U35</f>
        <v>0</v>
      </c>
      <c r="F35" s="376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91"/>
      <c r="U35" s="101"/>
      <c r="V35" s="13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101"/>
      <c r="AN35" s="289">
        <f t="shared" si="2"/>
      </c>
      <c r="AO35" s="289">
        <f t="shared" si="3"/>
      </c>
      <c r="AP35" s="289">
        <f t="shared" si="4"/>
      </c>
      <c r="AQ35" s="289">
        <f t="shared" si="5"/>
      </c>
    </row>
    <row r="36" spans="2:43" ht="12.75">
      <c r="B36" s="119">
        <v>9</v>
      </c>
      <c r="C36" s="120" t="s">
        <v>94</v>
      </c>
      <c r="D36" s="88"/>
      <c r="E36" s="88"/>
      <c r="F36" s="88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101"/>
      <c r="V36" s="13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101"/>
      <c r="AN36" s="289">
        <f t="shared" si="2"/>
      </c>
      <c r="AO36" s="289">
        <f t="shared" si="3"/>
      </c>
      <c r="AP36" s="289">
        <f t="shared" si="4"/>
      </c>
      <c r="AQ36" s="289">
        <f t="shared" si="5"/>
      </c>
    </row>
    <row r="37" spans="2:43" ht="12.75">
      <c r="B37" s="119">
        <v>10</v>
      </c>
      <c r="C37" s="120" t="s">
        <v>83</v>
      </c>
      <c r="D37" s="62">
        <f>'Р.I. Обслужено'!G42</f>
        <v>0</v>
      </c>
      <c r="E37" s="62">
        <f>G37+I37+K37+M37+O37+Q37+S37+U37</f>
        <v>0</v>
      </c>
      <c r="F37" s="376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102"/>
      <c r="V37" s="108"/>
      <c r="W37" s="89">
        <f>Y37+AA37+AC37+AE37+AG37+AI37+AK37+AM37</f>
        <v>0</v>
      </c>
      <c r="X37" s="92"/>
      <c r="Y37" s="92"/>
      <c r="Z37" s="92"/>
      <c r="AA37" s="92"/>
      <c r="AB37" s="90"/>
      <c r="AC37" s="90"/>
      <c r="AD37" s="90"/>
      <c r="AE37" s="90"/>
      <c r="AF37" s="92"/>
      <c r="AG37" s="92"/>
      <c r="AH37" s="92"/>
      <c r="AI37" s="92"/>
      <c r="AJ37" s="90"/>
      <c r="AK37" s="90"/>
      <c r="AL37" s="92"/>
      <c r="AM37" s="103"/>
      <c r="AN37" s="289">
        <f t="shared" si="2"/>
      </c>
      <c r="AO37" s="289">
        <f t="shared" si="3"/>
      </c>
      <c r="AP37" s="289">
        <f t="shared" si="4"/>
      </c>
      <c r="AQ37" s="289">
        <f t="shared" si="5"/>
      </c>
    </row>
    <row r="38" spans="2:43" ht="12.75">
      <c r="B38" s="119">
        <v>11</v>
      </c>
      <c r="C38" s="120"/>
      <c r="D38" s="62">
        <f>'Р.I. Обслужено'!G43</f>
        <v>0</v>
      </c>
      <c r="E38" s="62">
        <f>G38+I38+K38+M38+O38+Q38+S38+U38</f>
        <v>0</v>
      </c>
      <c r="F38" s="376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102"/>
      <c r="V38" s="108"/>
      <c r="W38" s="89">
        <f>Y38+AA38+AC38+AE38+AG38+AI38+AK38+AM38</f>
        <v>0</v>
      </c>
      <c r="X38" s="92"/>
      <c r="Y38" s="92"/>
      <c r="Z38" s="92"/>
      <c r="AA38" s="92"/>
      <c r="AB38" s="90"/>
      <c r="AC38" s="90"/>
      <c r="AD38" s="90"/>
      <c r="AE38" s="90"/>
      <c r="AF38" s="92"/>
      <c r="AG38" s="92"/>
      <c r="AH38" s="92"/>
      <c r="AI38" s="92"/>
      <c r="AJ38" s="90"/>
      <c r="AK38" s="90"/>
      <c r="AL38" s="92"/>
      <c r="AM38" s="103"/>
      <c r="AN38" s="289">
        <f t="shared" si="2"/>
      </c>
      <c r="AO38" s="289">
        <f t="shared" si="3"/>
      </c>
      <c r="AP38" s="289">
        <f t="shared" si="4"/>
      </c>
      <c r="AQ38" s="289">
        <f t="shared" si="5"/>
      </c>
    </row>
    <row r="39" spans="2:43" ht="13.5" thickBot="1">
      <c r="B39" s="122">
        <v>12</v>
      </c>
      <c r="C39" s="123"/>
      <c r="D39" s="62">
        <f>'Р.I. Обслужено'!G44</f>
        <v>0</v>
      </c>
      <c r="E39" s="104">
        <f>G39+I39+K39+M39+O39+Q39+S39+U39</f>
        <v>0</v>
      </c>
      <c r="F39" s="377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6"/>
      <c r="V39" s="109"/>
      <c r="W39" s="110">
        <f>Y39+AA39+AC39+AE39+AG39+AI39+AK39+AM39</f>
        <v>0</v>
      </c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  <c r="AN39" s="289">
        <f t="shared" si="2"/>
      </c>
      <c r="AO39" s="289">
        <f t="shared" si="3"/>
      </c>
      <c r="AP39" s="289">
        <f t="shared" si="4"/>
      </c>
      <c r="AQ39" s="289">
        <f t="shared" si="5"/>
      </c>
    </row>
    <row r="40" spans="6:7" ht="12.75">
      <c r="F40" s="14"/>
      <c r="G40" s="14"/>
    </row>
    <row r="41" spans="2:39" ht="25.5" customHeight="1">
      <c r="B41" s="488" t="s">
        <v>261</v>
      </c>
      <c r="C41" s="455" t="s">
        <v>76</v>
      </c>
      <c r="D41" s="455"/>
      <c r="E41" s="455"/>
      <c r="F41" s="299">
        <f>IF(AND(SUM(F11:F25)=0,F10=0),"",IF(AND(F10&lt;=SUM(F11:F25),F10&gt;=MAX(F11:F25)),"да",IF(AND(COUNTIF(F11:F25,"&gt;0")=1,SUM(F11:F25)=F10),"Да"," не верно")))</f>
      </c>
      <c r="G41" s="299">
        <f aca="true" t="shared" si="7" ref="G41:AM41">IF(AND(SUM(G11:G25)=0,G10=0),"",IF(AND(G10&lt;=SUM(G11:G25),G10&gt;=MAX(G11:G25)),"да",IF(AND(COUNTIF(G11:G25,"&gt;0")=1,SUM(G11:G25)=G10),"Да"," не верно")))</f>
      </c>
      <c r="H41" s="299">
        <f t="shared" si="7"/>
      </c>
      <c r="I41" s="299">
        <f t="shared" si="7"/>
      </c>
      <c r="J41" s="299">
        <f t="shared" si="7"/>
      </c>
      <c r="K41" s="299">
        <f t="shared" si="7"/>
      </c>
      <c r="L41" s="299">
        <f t="shared" si="7"/>
      </c>
      <c r="M41" s="299">
        <f t="shared" si="7"/>
      </c>
      <c r="N41" s="299">
        <f t="shared" si="7"/>
      </c>
      <c r="O41" s="299">
        <f t="shared" si="7"/>
      </c>
      <c r="P41" s="299">
        <f t="shared" si="7"/>
      </c>
      <c r="Q41" s="299">
        <f t="shared" si="7"/>
      </c>
      <c r="R41" s="299">
        <f t="shared" si="7"/>
      </c>
      <c r="S41" s="299">
        <f t="shared" si="7"/>
      </c>
      <c r="T41" s="299">
        <f t="shared" si="7"/>
      </c>
      <c r="U41" s="299">
        <f t="shared" si="7"/>
      </c>
      <c r="V41" s="299">
        <f t="shared" si="7"/>
      </c>
      <c r="W41" s="299">
        <f t="shared" si="7"/>
      </c>
      <c r="X41" s="299">
        <f t="shared" si="7"/>
      </c>
      <c r="Y41" s="299">
        <f t="shared" si="7"/>
      </c>
      <c r="Z41" s="299">
        <f t="shared" si="7"/>
      </c>
      <c r="AA41" s="299">
        <f t="shared" si="7"/>
      </c>
      <c r="AB41" s="299">
        <f t="shared" si="7"/>
      </c>
      <c r="AC41" s="299">
        <f t="shared" si="7"/>
      </c>
      <c r="AD41" s="299">
        <f t="shared" si="7"/>
      </c>
      <c r="AE41" s="299">
        <f t="shared" si="7"/>
      </c>
      <c r="AF41" s="299">
        <f t="shared" si="7"/>
      </c>
      <c r="AG41" s="299">
        <f t="shared" si="7"/>
      </c>
      <c r="AH41" s="299">
        <f t="shared" si="7"/>
      </c>
      <c r="AI41" s="299">
        <f t="shared" si="7"/>
      </c>
      <c r="AJ41" s="299">
        <f t="shared" si="7"/>
      </c>
      <c r="AK41" s="299">
        <f t="shared" si="7"/>
      </c>
      <c r="AL41" s="299">
        <f t="shared" si="7"/>
      </c>
      <c r="AM41" s="299">
        <f t="shared" si="7"/>
      </c>
    </row>
    <row r="42" spans="2:39" ht="27" customHeight="1">
      <c r="B42" s="488"/>
      <c r="C42" s="455" t="s">
        <v>77</v>
      </c>
      <c r="D42" s="455"/>
      <c r="E42" s="455"/>
      <c r="F42" s="299">
        <f>IF(SUM(F10:F25)&gt;0,SUM(F11:F25)-F10,"")</f>
      </c>
      <c r="G42" s="299">
        <f>IF(SUM(G10:G25)&gt;0,SUM(G11:G25)-G10,"")</f>
      </c>
      <c r="H42" s="299">
        <f>IF(SUM(H10:H25)&gt;0,SUM(H11:H25)-H10,"")</f>
      </c>
      <c r="I42" s="299">
        <f aca="true" t="shared" si="8" ref="I42:AM42">IF(SUM(I10:I25)&gt;0,SUM(I11:I25)-I10,"")</f>
      </c>
      <c r="J42" s="299">
        <f t="shared" si="8"/>
      </c>
      <c r="K42" s="299">
        <f t="shared" si="8"/>
      </c>
      <c r="L42" s="299">
        <f t="shared" si="8"/>
      </c>
      <c r="M42" s="299">
        <f t="shared" si="8"/>
      </c>
      <c r="N42" s="299">
        <f t="shared" si="8"/>
      </c>
      <c r="O42" s="299">
        <f t="shared" si="8"/>
      </c>
      <c r="P42" s="299">
        <f t="shared" si="8"/>
      </c>
      <c r="Q42" s="299">
        <f t="shared" si="8"/>
      </c>
      <c r="R42" s="299">
        <f t="shared" si="8"/>
      </c>
      <c r="S42" s="299">
        <f t="shared" si="8"/>
      </c>
      <c r="T42" s="299">
        <f t="shared" si="8"/>
      </c>
      <c r="U42" s="299">
        <f t="shared" si="8"/>
      </c>
      <c r="V42" s="299">
        <f t="shared" si="8"/>
      </c>
      <c r="W42" s="299">
        <f t="shared" si="8"/>
      </c>
      <c r="X42" s="299">
        <f t="shared" si="8"/>
      </c>
      <c r="Y42" s="299">
        <f t="shared" si="8"/>
      </c>
      <c r="Z42" s="299">
        <f t="shared" si="8"/>
      </c>
      <c r="AA42" s="299">
        <f t="shared" si="8"/>
      </c>
      <c r="AB42" s="299">
        <f t="shared" si="8"/>
      </c>
      <c r="AC42" s="299">
        <f t="shared" si="8"/>
      </c>
      <c r="AD42" s="299">
        <f t="shared" si="8"/>
      </c>
      <c r="AE42" s="299">
        <f t="shared" si="8"/>
      </c>
      <c r="AF42" s="299">
        <f t="shared" si="8"/>
      </c>
      <c r="AG42" s="299">
        <f t="shared" si="8"/>
      </c>
      <c r="AH42" s="299">
        <f t="shared" si="8"/>
      </c>
      <c r="AI42" s="299">
        <f t="shared" si="8"/>
      </c>
      <c r="AJ42" s="299">
        <f t="shared" si="8"/>
      </c>
      <c r="AK42" s="299">
        <f t="shared" si="8"/>
      </c>
      <c r="AL42" s="299">
        <f t="shared" si="8"/>
      </c>
      <c r="AM42" s="299">
        <f t="shared" si="8"/>
      </c>
    </row>
    <row r="43" spans="2:39" ht="26.25" customHeight="1">
      <c r="B43" s="488"/>
      <c r="C43" s="455" t="s">
        <v>78</v>
      </c>
      <c r="D43" s="455"/>
      <c r="E43" s="455"/>
      <c r="F43" s="299" t="str">
        <f>IF(SUM(F26:F39)=0,"",IF(AND(SUM(F26:F39)&gt;0,F10=0),"да","не верно"))</f>
        <v>да</v>
      </c>
      <c r="G43" s="299" t="str">
        <f>IF(SUM(G26:G39)=0,"",IF(AND(SUM(G26:G39)&gt;0,G10=0),"да","не верно"))</f>
        <v>да</v>
      </c>
      <c r="H43" s="299" t="str">
        <f>IF(SUM(H26:H39)=0,"",IF(AND(SUM(H26:H39)&gt;0,H10=0),"да","не верно"))</f>
        <v>да</v>
      </c>
      <c r="I43" s="299" t="str">
        <f aca="true" t="shared" si="9" ref="I43:AM43">IF(SUM(I26:I39)=0,"",IF(AND(SUM(I26:I39)&gt;0,I10=0),"да","не верно"))</f>
        <v>да</v>
      </c>
      <c r="J43" s="299" t="str">
        <f t="shared" si="9"/>
        <v>да</v>
      </c>
      <c r="K43" s="299" t="str">
        <f t="shared" si="9"/>
        <v>да</v>
      </c>
      <c r="L43" s="299" t="str">
        <f t="shared" si="9"/>
        <v>да</v>
      </c>
      <c r="M43" s="299" t="str">
        <f t="shared" si="9"/>
        <v>да</v>
      </c>
      <c r="N43" s="299" t="str">
        <f t="shared" si="9"/>
        <v>да</v>
      </c>
      <c r="O43" s="299" t="str">
        <f t="shared" si="9"/>
        <v>да</v>
      </c>
      <c r="P43" s="299" t="str">
        <f t="shared" si="9"/>
        <v>да</v>
      </c>
      <c r="Q43" s="299" t="str">
        <f t="shared" si="9"/>
        <v>да</v>
      </c>
      <c r="R43" s="299" t="str">
        <f t="shared" si="9"/>
        <v>да</v>
      </c>
      <c r="S43" s="299" t="str">
        <f t="shared" si="9"/>
        <v>да</v>
      </c>
      <c r="T43" s="299">
        <f t="shared" si="9"/>
      </c>
      <c r="U43" s="299">
        <f t="shared" si="9"/>
      </c>
      <c r="V43" s="299">
        <f t="shared" si="9"/>
      </c>
      <c r="W43" s="299">
        <f t="shared" si="9"/>
      </c>
      <c r="X43" s="299">
        <f t="shared" si="9"/>
      </c>
      <c r="Y43" s="299">
        <f t="shared" si="9"/>
      </c>
      <c r="Z43" s="299">
        <f t="shared" si="9"/>
      </c>
      <c r="AA43" s="299">
        <f t="shared" si="9"/>
      </c>
      <c r="AB43" s="299">
        <f t="shared" si="9"/>
      </c>
      <c r="AC43" s="299">
        <f t="shared" si="9"/>
      </c>
      <c r="AD43" s="299">
        <f t="shared" si="9"/>
      </c>
      <c r="AE43" s="299">
        <f t="shared" si="9"/>
      </c>
      <c r="AF43" s="299">
        <f t="shared" si="9"/>
      </c>
      <c r="AG43" s="299">
        <f t="shared" si="9"/>
      </c>
      <c r="AH43" s="299">
        <f t="shared" si="9"/>
      </c>
      <c r="AI43" s="299">
        <f t="shared" si="9"/>
      </c>
      <c r="AJ43" s="299">
        <f t="shared" si="9"/>
      </c>
      <c r="AK43" s="299">
        <f t="shared" si="9"/>
      </c>
      <c r="AL43" s="299">
        <f t="shared" si="9"/>
      </c>
      <c r="AM43" s="299">
        <f t="shared" si="9"/>
      </c>
    </row>
    <row r="44" spans="6:7" ht="16.5" customHeight="1">
      <c r="F44" s="14"/>
      <c r="G44" s="14"/>
    </row>
    <row r="45" spans="6:7" ht="12.75">
      <c r="F45" s="14"/>
      <c r="G45" s="14"/>
    </row>
    <row r="46" spans="6:7" ht="12.75">
      <c r="F46" s="14"/>
      <c r="G46" s="14"/>
    </row>
    <row r="47" spans="6:7" ht="12.75">
      <c r="F47" s="14"/>
      <c r="G47" s="14"/>
    </row>
    <row r="48" spans="6:7" ht="12.75">
      <c r="F48" s="14"/>
      <c r="G48" s="14"/>
    </row>
    <row r="49" spans="6:7" ht="12.75">
      <c r="F49" s="14"/>
      <c r="G49" s="14"/>
    </row>
    <row r="50" spans="6:7" ht="12.75">
      <c r="F50" s="14"/>
      <c r="G50" s="14"/>
    </row>
    <row r="51" spans="6:7" ht="12.75">
      <c r="F51" s="14"/>
      <c r="G51" s="14"/>
    </row>
    <row r="52" spans="6:7" ht="12.75">
      <c r="F52" s="14"/>
      <c r="G52" s="14"/>
    </row>
    <row r="53" spans="6:7" ht="12.75">
      <c r="F53" s="14"/>
      <c r="G53" s="14"/>
    </row>
    <row r="54" spans="6:7" ht="12.75">
      <c r="F54" s="14"/>
      <c r="G54" s="14"/>
    </row>
    <row r="55" spans="6:7" ht="12.75">
      <c r="F55" s="14"/>
      <c r="G55" s="14"/>
    </row>
    <row r="56" spans="6:7" ht="12.75">
      <c r="F56" s="14"/>
      <c r="G56" s="14"/>
    </row>
    <row r="57" spans="6:7" ht="12.75">
      <c r="F57" s="14"/>
      <c r="G57" s="14"/>
    </row>
    <row r="58" spans="6:7" ht="12.75">
      <c r="F58" s="14"/>
      <c r="G58" s="14"/>
    </row>
    <row r="62" ht="9.75" customHeight="1"/>
    <row r="63" spans="6:16" ht="0.75" customHeight="1" hidden="1" thickBot="1">
      <c r="F63" s="6"/>
      <c r="G63" s="6">
        <v>24</v>
      </c>
      <c r="H63" s="6"/>
      <c r="I63" s="6">
        <v>26</v>
      </c>
      <c r="J63" s="6"/>
      <c r="K63" s="6">
        <v>28</v>
      </c>
      <c r="L63" s="6"/>
      <c r="M63" s="6">
        <v>30</v>
      </c>
      <c r="N63" s="6"/>
      <c r="O63" s="6">
        <v>32</v>
      </c>
      <c r="P63" s="73"/>
    </row>
    <row r="64" spans="7:15" ht="12.75" hidden="1">
      <c r="G64" s="1" t="e">
        <f>#REF!</f>
        <v>#REF!</v>
      </c>
      <c r="I64" s="1" t="e">
        <f>#REF!</f>
        <v>#REF!</v>
      </c>
      <c r="K64" s="1" t="e">
        <f>#REF!</f>
        <v>#REF!</v>
      </c>
      <c r="M64" s="1" t="e">
        <f>#REF!</f>
        <v>#REF!</v>
      </c>
      <c r="O64" s="1" t="e">
        <f>#REF!</f>
        <v>#REF!</v>
      </c>
    </row>
    <row r="65" spans="7:15" ht="12.75" hidden="1">
      <c r="G65" s="1" t="e">
        <f>#REF!</f>
        <v>#REF!</v>
      </c>
      <c r="I65" s="1" t="e">
        <f>#REF!</f>
        <v>#REF!</v>
      </c>
      <c r="K65" s="1" t="e">
        <f>#REF!</f>
        <v>#REF!</v>
      </c>
      <c r="M65" s="1" t="e">
        <f>#REF!</f>
        <v>#REF!</v>
      </c>
      <c r="O65" s="1" t="e">
        <f>#REF!</f>
        <v>#REF!</v>
      </c>
    </row>
    <row r="66" spans="7:15" ht="12.75" hidden="1">
      <c r="G66" s="1" t="e">
        <f>#REF!</f>
        <v>#REF!</v>
      </c>
      <c r="I66" s="1" t="e">
        <f>#REF!</f>
        <v>#REF!</v>
      </c>
      <c r="K66" s="1" t="e">
        <f>#REF!</f>
        <v>#REF!</v>
      </c>
      <c r="M66" s="1" t="e">
        <f>#REF!</f>
        <v>#REF!</v>
      </c>
      <c r="O66" s="1" t="e">
        <f>#REF!</f>
        <v>#REF!</v>
      </c>
    </row>
    <row r="67" spans="7:15" ht="12.75" hidden="1">
      <c r="G67" s="1" t="e">
        <f>#REF!</f>
        <v>#REF!</v>
      </c>
      <c r="I67" s="1" t="e">
        <f>#REF!</f>
        <v>#REF!</v>
      </c>
      <c r="K67" s="1" t="e">
        <f>#REF!</f>
        <v>#REF!</v>
      </c>
      <c r="M67" s="1" t="e">
        <f>#REF!</f>
        <v>#REF!</v>
      </c>
      <c r="O67" s="1" t="e">
        <f>#REF!</f>
        <v>#REF!</v>
      </c>
    </row>
    <row r="68" spans="7:15" ht="12.75" hidden="1">
      <c r="G68" s="1" t="e">
        <f>#REF!</f>
        <v>#REF!</v>
      </c>
      <c r="I68" s="1" t="e">
        <f>#REF!</f>
        <v>#REF!</v>
      </c>
      <c r="K68" s="1" t="e">
        <f>#REF!</f>
        <v>#REF!</v>
      </c>
      <c r="M68" s="1" t="e">
        <f>#REF!</f>
        <v>#REF!</v>
      </c>
      <c r="O68" s="1" t="e">
        <f>#REF!</f>
        <v>#REF!</v>
      </c>
    </row>
    <row r="69" spans="7:15" ht="12.75" hidden="1">
      <c r="G69" s="1" t="e">
        <f>#REF!</f>
        <v>#REF!</v>
      </c>
      <c r="I69" s="1" t="e">
        <f>#REF!</f>
        <v>#REF!</v>
      </c>
      <c r="K69" s="1" t="e">
        <f>#REF!</f>
        <v>#REF!</v>
      </c>
      <c r="M69" s="1" t="e">
        <f>#REF!</f>
        <v>#REF!</v>
      </c>
      <c r="O69" s="1" t="e">
        <f>#REF!</f>
        <v>#REF!</v>
      </c>
    </row>
    <row r="70" spans="7:15" ht="12.75" hidden="1">
      <c r="G70" s="1" t="e">
        <f>#REF!</f>
        <v>#REF!</v>
      </c>
      <c r="I70" s="1" t="e">
        <f>#REF!</f>
        <v>#REF!</v>
      </c>
      <c r="K70" s="1" t="e">
        <f>#REF!</f>
        <v>#REF!</v>
      </c>
      <c r="M70" s="1" t="e">
        <f>#REF!</f>
        <v>#REF!</v>
      </c>
      <c r="O70" s="1" t="e">
        <f>#REF!</f>
        <v>#REF!</v>
      </c>
    </row>
    <row r="71" spans="7:15" ht="12.75" hidden="1">
      <c r="G71" s="1" t="e">
        <f>#REF!</f>
        <v>#REF!</v>
      </c>
      <c r="I71" s="1" t="e">
        <f>#REF!</f>
        <v>#REF!</v>
      </c>
      <c r="K71" s="1" t="e">
        <f>#REF!</f>
        <v>#REF!</v>
      </c>
      <c r="M71" s="1" t="e">
        <f>#REF!</f>
        <v>#REF!</v>
      </c>
      <c r="O71" s="1" t="e">
        <f>#REF!</f>
        <v>#REF!</v>
      </c>
    </row>
    <row r="72" spans="7:15" ht="12.75" hidden="1">
      <c r="G72" s="1" t="e">
        <f>#REF!</f>
        <v>#REF!</v>
      </c>
      <c r="I72" s="1" t="e">
        <f>#REF!</f>
        <v>#REF!</v>
      </c>
      <c r="K72" s="1" t="e">
        <f>#REF!</f>
        <v>#REF!</v>
      </c>
      <c r="M72" s="1" t="e">
        <f>#REF!</f>
        <v>#REF!</v>
      </c>
      <c r="O72" s="1" t="e">
        <f>#REF!</f>
        <v>#REF!</v>
      </c>
    </row>
    <row r="73" spans="7:15" ht="12.75" hidden="1">
      <c r="G73" s="1" t="e">
        <f>#REF!</f>
        <v>#REF!</v>
      </c>
      <c r="I73" s="1" t="e">
        <f>#REF!</f>
        <v>#REF!</v>
      </c>
      <c r="K73" s="1" t="e">
        <f>#REF!</f>
        <v>#REF!</v>
      </c>
      <c r="M73" s="1" t="e">
        <f>#REF!</f>
        <v>#REF!</v>
      </c>
      <c r="O73" s="1" t="e">
        <f>#REF!</f>
        <v>#REF!</v>
      </c>
    </row>
    <row r="74" spans="7:15" ht="12.75" hidden="1">
      <c r="G74" s="1" t="e">
        <f>#REF!</f>
        <v>#REF!</v>
      </c>
      <c r="I74" s="1" t="e">
        <f>#REF!</f>
        <v>#REF!</v>
      </c>
      <c r="K74" s="1" t="e">
        <f>#REF!</f>
        <v>#REF!</v>
      </c>
      <c r="M74" s="1" t="e">
        <f>#REF!</f>
        <v>#REF!</v>
      </c>
      <c r="O74" s="1" t="e">
        <f>#REF!</f>
        <v>#REF!</v>
      </c>
    </row>
    <row r="75" spans="7:15" ht="12.75" hidden="1">
      <c r="G75" s="1" t="e">
        <f>#REF!</f>
        <v>#REF!</v>
      </c>
      <c r="I75" s="1" t="e">
        <f>#REF!</f>
        <v>#REF!</v>
      </c>
      <c r="K75" s="1" t="e">
        <f>#REF!</f>
        <v>#REF!</v>
      </c>
      <c r="M75" s="1" t="e">
        <f>#REF!</f>
        <v>#REF!</v>
      </c>
      <c r="O75" s="1" t="e">
        <f>#REF!</f>
        <v>#REF!</v>
      </c>
    </row>
    <row r="76" spans="7:15" ht="12.75" hidden="1">
      <c r="G76" s="1" t="e">
        <f>#REF!</f>
        <v>#REF!</v>
      </c>
      <c r="I76" s="1" t="e">
        <f>#REF!</f>
        <v>#REF!</v>
      </c>
      <c r="K76" s="1" t="e">
        <f>#REF!</f>
        <v>#REF!</v>
      </c>
      <c r="M76" s="1" t="e">
        <f>#REF!</f>
        <v>#REF!</v>
      </c>
      <c r="O76" s="1" t="e">
        <f>#REF!</f>
        <v>#REF!</v>
      </c>
    </row>
    <row r="77" spans="7:15" ht="12.75" hidden="1">
      <c r="G77" s="1" t="e">
        <f>#REF!</f>
        <v>#REF!</v>
      </c>
      <c r="I77" s="1" t="e">
        <f>#REF!</f>
        <v>#REF!</v>
      </c>
      <c r="K77" s="1" t="e">
        <f>#REF!</f>
        <v>#REF!</v>
      </c>
      <c r="M77" s="1" t="e">
        <f>#REF!</f>
        <v>#REF!</v>
      </c>
      <c r="O77" s="1" t="e">
        <f>#REF!</f>
        <v>#REF!</v>
      </c>
    </row>
    <row r="78" spans="7:15" ht="12.75" hidden="1">
      <c r="G78" s="1" t="e">
        <f>#REF!</f>
        <v>#REF!</v>
      </c>
      <c r="I78" s="1" t="e">
        <f>#REF!</f>
        <v>#REF!</v>
      </c>
      <c r="K78" s="1" t="e">
        <f>#REF!</f>
        <v>#REF!</v>
      </c>
      <c r="M78" s="1" t="e">
        <f>#REF!</f>
        <v>#REF!</v>
      </c>
      <c r="O78" s="1" t="e">
        <f>#REF!</f>
        <v>#REF!</v>
      </c>
    </row>
    <row r="79" spans="7:15" ht="12.75" hidden="1">
      <c r="G79" s="1" t="e">
        <f>#REF!</f>
        <v>#REF!</v>
      </c>
      <c r="I79" s="1" t="e">
        <f>#REF!</f>
        <v>#REF!</v>
      </c>
      <c r="K79" s="1" t="e">
        <f>#REF!</f>
        <v>#REF!</v>
      </c>
      <c r="M79" s="1" t="e">
        <f>#REF!</f>
        <v>#REF!</v>
      </c>
      <c r="O79" s="1" t="e">
        <f>#REF!</f>
        <v>#REF!</v>
      </c>
    </row>
    <row r="80" spans="7:15" ht="12.75" hidden="1">
      <c r="G80" s="1" t="e">
        <f>#REF!</f>
        <v>#REF!</v>
      </c>
      <c r="I80" s="1" t="e">
        <f>#REF!</f>
        <v>#REF!</v>
      </c>
      <c r="K80" s="1" t="e">
        <f>#REF!</f>
        <v>#REF!</v>
      </c>
      <c r="M80" s="1" t="e">
        <f>#REF!</f>
        <v>#REF!</v>
      </c>
      <c r="O80" s="1" t="e">
        <f>#REF!</f>
        <v>#REF!</v>
      </c>
    </row>
    <row r="81" spans="7:15" ht="12.75" hidden="1">
      <c r="G81" s="1" t="e">
        <f>#REF!</f>
        <v>#REF!</v>
      </c>
      <c r="I81" s="1" t="e">
        <f>#REF!</f>
        <v>#REF!</v>
      </c>
      <c r="K81" s="1" t="e">
        <f>#REF!</f>
        <v>#REF!</v>
      </c>
      <c r="M81" s="1" t="e">
        <f>#REF!</f>
        <v>#REF!</v>
      </c>
      <c r="O81" s="1" t="e">
        <f>#REF!</f>
        <v>#REF!</v>
      </c>
    </row>
    <row r="82" spans="7:15" ht="12.75" hidden="1">
      <c r="G82" s="1" t="e">
        <f>#REF!</f>
        <v>#REF!</v>
      </c>
      <c r="I82" s="1" t="e">
        <f>#REF!</f>
        <v>#REF!</v>
      </c>
      <c r="K82" s="1" t="e">
        <f>#REF!</f>
        <v>#REF!</v>
      </c>
      <c r="M82" s="1" t="e">
        <f>#REF!</f>
        <v>#REF!</v>
      </c>
      <c r="O82" s="1" t="e">
        <f>#REF!</f>
        <v>#REF!</v>
      </c>
    </row>
    <row r="83" spans="7:15" ht="12.75" hidden="1">
      <c r="G83" s="1" t="e">
        <f>#REF!</f>
        <v>#REF!</v>
      </c>
      <c r="I83" s="1" t="e">
        <f>#REF!</f>
        <v>#REF!</v>
      </c>
      <c r="K83" s="1" t="e">
        <f>#REF!</f>
        <v>#REF!</v>
      </c>
      <c r="M83" s="1" t="e">
        <f>#REF!</f>
        <v>#REF!</v>
      </c>
      <c r="O83" s="1" t="e">
        <f>#REF!</f>
        <v>#REF!</v>
      </c>
    </row>
    <row r="84" spans="7:15" ht="12.75" hidden="1">
      <c r="G84" s="1" t="e">
        <f>#REF!</f>
        <v>#REF!</v>
      </c>
      <c r="I84" s="1" t="e">
        <f>#REF!</f>
        <v>#REF!</v>
      </c>
      <c r="K84" s="1" t="e">
        <f>#REF!</f>
        <v>#REF!</v>
      </c>
      <c r="M84" s="1" t="e">
        <f>#REF!</f>
        <v>#REF!</v>
      </c>
      <c r="O84" s="1" t="e">
        <f>#REF!</f>
        <v>#REF!</v>
      </c>
    </row>
    <row r="85" spans="7:15" ht="12.75" hidden="1">
      <c r="G85" s="1" t="e">
        <f>#REF!</f>
        <v>#REF!</v>
      </c>
      <c r="I85" s="1" t="e">
        <f>#REF!</f>
        <v>#REF!</v>
      </c>
      <c r="K85" s="1" t="e">
        <f>#REF!</f>
        <v>#REF!</v>
      </c>
      <c r="M85" s="1" t="e">
        <f>#REF!</f>
        <v>#REF!</v>
      </c>
      <c r="O85" s="1" t="e">
        <f>#REF!</f>
        <v>#REF!</v>
      </c>
    </row>
    <row r="86" spans="7:15" ht="12.75" hidden="1">
      <c r="G86" s="1" t="e">
        <f>#REF!</f>
        <v>#REF!</v>
      </c>
      <c r="I86" s="1" t="e">
        <f>#REF!</f>
        <v>#REF!</v>
      </c>
      <c r="K86" s="1" t="e">
        <f>#REF!</f>
        <v>#REF!</v>
      </c>
      <c r="M86" s="1" t="e">
        <f>#REF!</f>
        <v>#REF!</v>
      </c>
      <c r="O86" s="1" t="e">
        <f>#REF!</f>
        <v>#REF!</v>
      </c>
    </row>
    <row r="87" spans="7:15" ht="12.75" hidden="1">
      <c r="G87" s="1" t="e">
        <f>#REF!</f>
        <v>#REF!</v>
      </c>
      <c r="I87" s="1" t="e">
        <f>#REF!</f>
        <v>#REF!</v>
      </c>
      <c r="K87" s="1" t="e">
        <f>#REF!</f>
        <v>#REF!</v>
      </c>
      <c r="M87" s="1" t="e">
        <f>#REF!</f>
        <v>#REF!</v>
      </c>
      <c r="O87" s="1" t="e">
        <f>#REF!</f>
        <v>#REF!</v>
      </c>
    </row>
    <row r="88" spans="7:15" ht="12.75" hidden="1">
      <c r="G88" s="1" t="e">
        <f>#REF!</f>
        <v>#REF!</v>
      </c>
      <c r="I88" s="1" t="e">
        <f>#REF!</f>
        <v>#REF!</v>
      </c>
      <c r="K88" s="1" t="e">
        <f>#REF!</f>
        <v>#REF!</v>
      </c>
      <c r="M88" s="1" t="e">
        <f>#REF!</f>
        <v>#REF!</v>
      </c>
      <c r="O88" s="1" t="e">
        <f>#REF!</f>
        <v>#REF!</v>
      </c>
    </row>
    <row r="89" spans="7:15" ht="12.75" hidden="1">
      <c r="G89" s="1" t="e">
        <f>#REF!</f>
        <v>#REF!</v>
      </c>
      <c r="I89" s="1" t="e">
        <f>#REF!</f>
        <v>#REF!</v>
      </c>
      <c r="K89" s="1" t="e">
        <f>#REF!</f>
        <v>#REF!</v>
      </c>
      <c r="M89" s="1" t="e">
        <f>#REF!</f>
        <v>#REF!</v>
      </c>
      <c r="O89" s="1" t="e">
        <f>#REF!</f>
        <v>#REF!</v>
      </c>
    </row>
    <row r="90" spans="7:15" ht="12.75" hidden="1">
      <c r="G90" s="1" t="e">
        <f>#REF!</f>
        <v>#REF!</v>
      </c>
      <c r="I90" s="1" t="e">
        <f>#REF!</f>
        <v>#REF!</v>
      </c>
      <c r="K90" s="1" t="e">
        <f>#REF!</f>
        <v>#REF!</v>
      </c>
      <c r="M90" s="1" t="e">
        <f>#REF!</f>
        <v>#REF!</v>
      </c>
      <c r="O90" s="1" t="e">
        <f>#REF!</f>
        <v>#REF!</v>
      </c>
    </row>
    <row r="91" spans="7:15" ht="12.75" hidden="1">
      <c r="G91" s="1" t="e">
        <f>#REF!</f>
        <v>#REF!</v>
      </c>
      <c r="I91" s="1" t="e">
        <f>#REF!</f>
        <v>#REF!</v>
      </c>
      <c r="K91" s="1" t="e">
        <f>#REF!</f>
        <v>#REF!</v>
      </c>
      <c r="M91" s="1" t="e">
        <f>#REF!</f>
        <v>#REF!</v>
      </c>
      <c r="O91" s="1" t="e">
        <f>#REF!</f>
        <v>#REF!</v>
      </c>
    </row>
    <row r="92" spans="7:15" ht="12.75" hidden="1">
      <c r="G92" s="1" t="e">
        <f>#REF!</f>
        <v>#REF!</v>
      </c>
      <c r="I92" s="1" t="e">
        <f>#REF!</f>
        <v>#REF!</v>
      </c>
      <c r="K92" s="1" t="e">
        <f>#REF!</f>
        <v>#REF!</v>
      </c>
      <c r="M92" s="1" t="e">
        <f>#REF!</f>
        <v>#REF!</v>
      </c>
      <c r="O92" s="1" t="e">
        <f>#REF!</f>
        <v>#REF!</v>
      </c>
    </row>
    <row r="93" spans="7:15" ht="12.75" hidden="1">
      <c r="G93" s="1" t="e">
        <f>#REF!</f>
        <v>#REF!</v>
      </c>
      <c r="I93" s="1" t="e">
        <f>#REF!</f>
        <v>#REF!</v>
      </c>
      <c r="K93" s="1" t="e">
        <f>#REF!</f>
        <v>#REF!</v>
      </c>
      <c r="M93" s="1" t="e">
        <f>#REF!</f>
        <v>#REF!</v>
      </c>
      <c r="O93" s="1" t="e">
        <f>#REF!</f>
        <v>#REF!</v>
      </c>
    </row>
    <row r="94" ht="12.75" hidden="1"/>
    <row r="95" ht="12.75" hidden="1"/>
    <row r="96" ht="12.75" hidden="1"/>
  </sheetData>
  <sheetProtection password="CF6C" sheet="1"/>
  <mergeCells count="31">
    <mergeCell ref="T7:U7"/>
    <mergeCell ref="B41:B43"/>
    <mergeCell ref="AN6:AN8"/>
    <mergeCell ref="C42:E42"/>
    <mergeCell ref="AH7:AI7"/>
    <mergeCell ref="C41:E41"/>
    <mergeCell ref="V6:AM6"/>
    <mergeCell ref="AJ7:AK7"/>
    <mergeCell ref="J7:K7"/>
    <mergeCell ref="L7:M7"/>
    <mergeCell ref="B6:B8"/>
    <mergeCell ref="AF7:AG7"/>
    <mergeCell ref="AO6:AO8"/>
    <mergeCell ref="AD7:AE7"/>
    <mergeCell ref="R7:S7"/>
    <mergeCell ref="AP6:AP8"/>
    <mergeCell ref="C43:E43"/>
    <mergeCell ref="AB7:AC7"/>
    <mergeCell ref="Z7:AA7"/>
    <mergeCell ref="D7:E7"/>
    <mergeCell ref="C6:C8"/>
    <mergeCell ref="D1:S1"/>
    <mergeCell ref="F7:G7"/>
    <mergeCell ref="H7:I7"/>
    <mergeCell ref="N7:O7"/>
    <mergeCell ref="P7:Q7"/>
    <mergeCell ref="AQ6:AQ8"/>
    <mergeCell ref="D6:U6"/>
    <mergeCell ref="AL7:AM7"/>
    <mergeCell ref="V7:W7"/>
    <mergeCell ref="X7:Y7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X36:AM39 G36:V39">
      <formula1>0</formula1>
    </dataValidation>
  </dataValidations>
  <printOptions horizontalCentered="1"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BV93"/>
  <sheetViews>
    <sheetView zoomScalePageLayoutView="0" workbookViewId="0" topLeftCell="A1">
      <pane xSplit="3" ySplit="8" topLeftCell="H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1" sqref="J11"/>
    </sheetView>
  </sheetViews>
  <sheetFormatPr defaultColWidth="9.00390625" defaultRowHeight="12.75"/>
  <cols>
    <col min="1" max="1" width="1.25" style="1" customWidth="1"/>
    <col min="2" max="2" width="4.375" style="1" bestFit="1" customWidth="1"/>
    <col min="3" max="3" width="40.25390625" style="1" customWidth="1"/>
    <col min="4" max="39" width="8.75390625" style="1" customWidth="1"/>
    <col min="40" max="40" width="9.375" style="1" customWidth="1"/>
    <col min="41" max="41" width="9.25390625" style="1" customWidth="1"/>
    <col min="42" max="16384" width="9.125" style="1" customWidth="1"/>
  </cols>
  <sheetData>
    <row r="1" spans="4:21" ht="25.5" customHeight="1">
      <c r="D1" s="506" t="s">
        <v>107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63"/>
      <c r="U1" s="63"/>
    </row>
    <row r="2" spans="2:7" ht="5.25" customHeight="1">
      <c r="B2" s="2"/>
      <c r="C2" s="3"/>
      <c r="D2" s="3"/>
      <c r="E2" s="3"/>
      <c r="F2" s="3"/>
      <c r="G2" s="3"/>
    </row>
    <row r="3" spans="2:11" ht="4.5" customHeight="1">
      <c r="B3" s="20"/>
      <c r="C3" s="20"/>
      <c r="D3" s="225"/>
      <c r="E3" s="225"/>
      <c r="F3" s="76"/>
      <c r="G3" s="76"/>
      <c r="H3" s="155"/>
      <c r="I3" s="76"/>
      <c r="J3" s="76"/>
      <c r="K3" s="76"/>
    </row>
    <row r="4" spans="2:11" ht="4.5" customHeight="1">
      <c r="B4" s="20"/>
      <c r="C4" s="20"/>
      <c r="D4" s="78"/>
      <c r="E4" s="78"/>
      <c r="F4" s="76"/>
      <c r="G4" s="76"/>
      <c r="H4" s="77"/>
      <c r="I4" s="77"/>
      <c r="J4" s="77"/>
      <c r="K4" s="77"/>
    </row>
    <row r="5" spans="2:7" ht="4.5" customHeight="1" thickBot="1">
      <c r="B5" s="5"/>
      <c r="C5" s="5"/>
      <c r="D5" s="5"/>
      <c r="E5" s="5"/>
      <c r="F5" s="5"/>
      <c r="G5" s="5"/>
    </row>
    <row r="6" spans="2:43" ht="24.75" customHeight="1">
      <c r="B6" s="498"/>
      <c r="C6" s="500"/>
      <c r="D6" s="513" t="s">
        <v>96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522" t="s">
        <v>72</v>
      </c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523"/>
      <c r="AK6" s="523"/>
      <c r="AL6" s="523"/>
      <c r="AM6" s="524"/>
      <c r="AN6" s="509" t="s">
        <v>338</v>
      </c>
      <c r="AO6" s="509" t="s">
        <v>339</v>
      </c>
      <c r="AP6" s="509" t="s">
        <v>345</v>
      </c>
      <c r="AQ6" s="509" t="s">
        <v>346</v>
      </c>
    </row>
    <row r="7" spans="2:43" ht="51.75" customHeight="1">
      <c r="B7" s="499"/>
      <c r="C7" s="501"/>
      <c r="D7" s="520" t="s">
        <v>8</v>
      </c>
      <c r="E7" s="521"/>
      <c r="F7" s="503" t="s">
        <v>89</v>
      </c>
      <c r="G7" s="503"/>
      <c r="H7" s="503" t="s">
        <v>43</v>
      </c>
      <c r="I7" s="503"/>
      <c r="J7" s="503" t="s">
        <v>45</v>
      </c>
      <c r="K7" s="503"/>
      <c r="L7" s="503" t="s">
        <v>90</v>
      </c>
      <c r="M7" s="503"/>
      <c r="N7" s="503" t="s">
        <v>44</v>
      </c>
      <c r="O7" s="503"/>
      <c r="P7" s="503" t="s">
        <v>91</v>
      </c>
      <c r="Q7" s="503"/>
      <c r="R7" s="503" t="s">
        <v>46</v>
      </c>
      <c r="S7" s="503"/>
      <c r="T7" s="503" t="s">
        <v>92</v>
      </c>
      <c r="U7" s="527"/>
      <c r="V7" s="517" t="s">
        <v>8</v>
      </c>
      <c r="W7" s="518"/>
      <c r="X7" s="519" t="s">
        <v>89</v>
      </c>
      <c r="Y7" s="496"/>
      <c r="Z7" s="496" t="s">
        <v>43</v>
      </c>
      <c r="AA7" s="496"/>
      <c r="AB7" s="496" t="s">
        <v>45</v>
      </c>
      <c r="AC7" s="496"/>
      <c r="AD7" s="496" t="s">
        <v>90</v>
      </c>
      <c r="AE7" s="496"/>
      <c r="AF7" s="496" t="s">
        <v>44</v>
      </c>
      <c r="AG7" s="496"/>
      <c r="AH7" s="496" t="s">
        <v>91</v>
      </c>
      <c r="AI7" s="496"/>
      <c r="AJ7" s="496" t="s">
        <v>46</v>
      </c>
      <c r="AK7" s="496"/>
      <c r="AL7" s="496" t="s">
        <v>55</v>
      </c>
      <c r="AM7" s="516"/>
      <c r="AN7" s="509"/>
      <c r="AO7" s="509"/>
      <c r="AP7" s="509"/>
      <c r="AQ7" s="509"/>
    </row>
    <row r="8" spans="2:43" ht="25.5">
      <c r="B8" s="499"/>
      <c r="C8" s="501"/>
      <c r="D8" s="126" t="s">
        <v>97</v>
      </c>
      <c r="E8" s="81" t="s">
        <v>98</v>
      </c>
      <c r="F8" s="80" t="s">
        <v>97</v>
      </c>
      <c r="G8" s="81" t="s">
        <v>98</v>
      </c>
      <c r="H8" s="80" t="s">
        <v>97</v>
      </c>
      <c r="I8" s="81" t="s">
        <v>98</v>
      </c>
      <c r="J8" s="80" t="s">
        <v>97</v>
      </c>
      <c r="K8" s="81" t="s">
        <v>98</v>
      </c>
      <c r="L8" s="80" t="s">
        <v>97</v>
      </c>
      <c r="M8" s="81" t="s">
        <v>98</v>
      </c>
      <c r="N8" s="80" t="s">
        <v>97</v>
      </c>
      <c r="O8" s="81" t="s">
        <v>98</v>
      </c>
      <c r="P8" s="80" t="s">
        <v>97</v>
      </c>
      <c r="Q8" s="81" t="s">
        <v>98</v>
      </c>
      <c r="R8" s="80" t="s">
        <v>97</v>
      </c>
      <c r="S8" s="81" t="s">
        <v>98</v>
      </c>
      <c r="T8" s="80" t="s">
        <v>97</v>
      </c>
      <c r="U8" s="127" t="s">
        <v>98</v>
      </c>
      <c r="V8" s="124" t="s">
        <v>97</v>
      </c>
      <c r="W8" s="82" t="s">
        <v>98</v>
      </c>
      <c r="X8" s="83" t="s">
        <v>97</v>
      </c>
      <c r="Y8" s="84" t="s">
        <v>98</v>
      </c>
      <c r="Z8" s="85" t="s">
        <v>97</v>
      </c>
      <c r="AA8" s="84" t="s">
        <v>98</v>
      </c>
      <c r="AB8" s="85" t="s">
        <v>97</v>
      </c>
      <c r="AC8" s="84" t="s">
        <v>98</v>
      </c>
      <c r="AD8" s="85" t="s">
        <v>97</v>
      </c>
      <c r="AE8" s="84" t="s">
        <v>98</v>
      </c>
      <c r="AF8" s="85" t="s">
        <v>97</v>
      </c>
      <c r="AG8" s="84" t="s">
        <v>98</v>
      </c>
      <c r="AH8" s="85" t="s">
        <v>97</v>
      </c>
      <c r="AI8" s="84" t="s">
        <v>98</v>
      </c>
      <c r="AJ8" s="85" t="s">
        <v>97</v>
      </c>
      <c r="AK8" s="84" t="s">
        <v>98</v>
      </c>
      <c r="AL8" s="85" t="s">
        <v>97</v>
      </c>
      <c r="AM8" s="125" t="s">
        <v>98</v>
      </c>
      <c r="AN8" s="509"/>
      <c r="AO8" s="509"/>
      <c r="AP8" s="509"/>
      <c r="AQ8" s="509"/>
    </row>
    <row r="9" spans="2:39" ht="12.75">
      <c r="B9" s="8" t="s">
        <v>31</v>
      </c>
      <c r="C9" s="93" t="s">
        <v>32</v>
      </c>
      <c r="D9" s="8">
        <v>1</v>
      </c>
      <c r="E9" s="64">
        <v>2</v>
      </c>
      <c r="F9" s="64">
        <v>3</v>
      </c>
      <c r="G9" s="64">
        <v>4</v>
      </c>
      <c r="H9" s="64">
        <v>5</v>
      </c>
      <c r="I9" s="64">
        <v>6</v>
      </c>
      <c r="J9" s="64">
        <v>7</v>
      </c>
      <c r="K9" s="64">
        <v>8</v>
      </c>
      <c r="L9" s="64">
        <v>9</v>
      </c>
      <c r="M9" s="64">
        <v>10</v>
      </c>
      <c r="N9" s="64">
        <v>11</v>
      </c>
      <c r="O9" s="64">
        <v>12</v>
      </c>
      <c r="P9" s="64">
        <v>13</v>
      </c>
      <c r="Q9" s="64">
        <v>14</v>
      </c>
      <c r="R9" s="64">
        <v>15</v>
      </c>
      <c r="S9" s="64">
        <v>16</v>
      </c>
      <c r="T9" s="64">
        <v>17</v>
      </c>
      <c r="U9" s="99">
        <v>18</v>
      </c>
      <c r="V9" s="8">
        <v>19</v>
      </c>
      <c r="W9" s="64">
        <v>20</v>
      </c>
      <c r="X9" s="64">
        <v>21</v>
      </c>
      <c r="Y9" s="64">
        <v>22</v>
      </c>
      <c r="Z9" s="64">
        <v>23</v>
      </c>
      <c r="AA9" s="64">
        <v>24</v>
      </c>
      <c r="AB9" s="64">
        <v>25</v>
      </c>
      <c r="AC9" s="64">
        <v>26</v>
      </c>
      <c r="AD9" s="64">
        <v>27</v>
      </c>
      <c r="AE9" s="64">
        <v>28</v>
      </c>
      <c r="AF9" s="64">
        <v>29</v>
      </c>
      <c r="AG9" s="64">
        <v>30</v>
      </c>
      <c r="AH9" s="64">
        <v>31</v>
      </c>
      <c r="AI9" s="64">
        <v>32</v>
      </c>
      <c r="AJ9" s="64">
        <v>33</v>
      </c>
      <c r="AK9" s="64">
        <v>34</v>
      </c>
      <c r="AL9" s="64">
        <v>35</v>
      </c>
      <c r="AM9" s="99">
        <v>36</v>
      </c>
    </row>
    <row r="10" spans="2:43" ht="26.25" customHeight="1">
      <c r="B10" s="113">
        <v>1</v>
      </c>
      <c r="C10" s="94" t="s">
        <v>7</v>
      </c>
      <c r="D10" s="62">
        <f>'Р.I. Обслужено'!H15</f>
        <v>0</v>
      </c>
      <c r="E10" s="62">
        <f aca="true" t="shared" si="0" ref="E10:E15">G10+I10+K10+M10+O10+Q10+S10+U10</f>
        <v>0</v>
      </c>
      <c r="F10" s="79"/>
      <c r="G10" s="89">
        <f aca="true" t="shared" si="1" ref="G10:U10">SUM(G11:G25)</f>
        <v>0</v>
      </c>
      <c r="H10" s="79"/>
      <c r="I10" s="89">
        <f t="shared" si="1"/>
        <v>0</v>
      </c>
      <c r="J10" s="79"/>
      <c r="K10" s="89">
        <f t="shared" si="1"/>
        <v>0</v>
      </c>
      <c r="L10" s="79"/>
      <c r="M10" s="89">
        <f t="shared" si="1"/>
        <v>0</v>
      </c>
      <c r="N10" s="79"/>
      <c r="O10" s="89">
        <f t="shared" si="1"/>
        <v>0</v>
      </c>
      <c r="P10" s="79"/>
      <c r="Q10" s="89">
        <f t="shared" si="1"/>
        <v>0</v>
      </c>
      <c r="R10" s="79"/>
      <c r="S10" s="89">
        <f t="shared" si="1"/>
        <v>0</v>
      </c>
      <c r="T10" s="79"/>
      <c r="U10" s="100">
        <f t="shared" si="1"/>
        <v>0</v>
      </c>
      <c r="V10" s="108"/>
      <c r="W10" s="89">
        <f aca="true" t="shared" si="2" ref="W10:W15">Y10+AA10+AC10+AE10+AG10+AI10+AK10+AM10</f>
        <v>0</v>
      </c>
      <c r="X10" s="79"/>
      <c r="Y10" s="89">
        <f aca="true" t="shared" si="3" ref="Y10:AM10">SUM(Y11:Y25)</f>
        <v>0</v>
      </c>
      <c r="Z10" s="79"/>
      <c r="AA10" s="89">
        <f t="shared" si="3"/>
        <v>0</v>
      </c>
      <c r="AB10" s="79"/>
      <c r="AC10" s="89">
        <f t="shared" si="3"/>
        <v>0</v>
      </c>
      <c r="AD10" s="79"/>
      <c r="AE10" s="89">
        <f t="shared" si="3"/>
        <v>0</v>
      </c>
      <c r="AF10" s="79"/>
      <c r="AG10" s="89">
        <f t="shared" si="3"/>
        <v>0</v>
      </c>
      <c r="AH10" s="79"/>
      <c r="AI10" s="89">
        <f t="shared" si="3"/>
        <v>0</v>
      </c>
      <c r="AJ10" s="79"/>
      <c r="AK10" s="89">
        <f t="shared" si="3"/>
        <v>0</v>
      </c>
      <c r="AL10" s="79"/>
      <c r="AM10" s="100">
        <f t="shared" si="3"/>
        <v>0</v>
      </c>
      <c r="AN10" s="289">
        <f>IF(AND(F10&lt;=D10,H10&lt;=D10,J10&lt;=D10,L10&lt;=D10,N10&lt;=D10,P10&lt;=D10,R10&lt;=D10,T10&lt;=D10),"","не верно")</f>
      </c>
      <c r="AO10" s="289">
        <f>IF(AND(X10&lt;=V10,Z10&lt;=V10,AB10&lt;=V10,AD10&lt;=V10,AF10&lt;=V10,AH10&lt;=V10,AJ10&lt;=V10,AL10&lt;=V10),"","не верно")</f>
      </c>
      <c r="AP10" s="289">
        <f>IF(AND(G10&gt;=F10,I10&gt;=H10,K10&gt;=J10,M10&gt;=L10,O10&gt;=N10,Q10&gt;=P10,S10&gt;=R10,U10&gt;=T10),"","не верно")</f>
      </c>
      <c r="AQ10" s="289">
        <f>IF(AND(Y10&gt;=X10,AA10&gt;=Z10,AC10&gt;=AB10,AE10&gt;=AD10,AG10&gt;=AF10,AI10&gt;=AH10,AK10&gt;=AJ10,AM10&gt;=AL10),"","не верно")</f>
      </c>
    </row>
    <row r="11" spans="2:43" ht="24" customHeight="1">
      <c r="B11" s="7" t="s">
        <v>15</v>
      </c>
      <c r="C11" s="95" t="s">
        <v>80</v>
      </c>
      <c r="D11" s="62">
        <f>'Р.I. Обслужено'!H16</f>
        <v>0</v>
      </c>
      <c r="E11" s="62">
        <f t="shared" si="0"/>
        <v>0</v>
      </c>
      <c r="F11" s="376"/>
      <c r="G11" s="90"/>
      <c r="H11" s="90"/>
      <c r="I11" s="90"/>
      <c r="J11" s="91"/>
      <c r="K11" s="91"/>
      <c r="L11" s="91"/>
      <c r="M11" s="91"/>
      <c r="N11" s="79"/>
      <c r="O11" s="90"/>
      <c r="P11" s="90"/>
      <c r="Q11" s="90"/>
      <c r="R11" s="90"/>
      <c r="S11" s="90"/>
      <c r="T11" s="91"/>
      <c r="U11" s="101"/>
      <c r="V11" s="108"/>
      <c r="W11" s="89">
        <f t="shared" si="2"/>
        <v>0</v>
      </c>
      <c r="X11" s="90"/>
      <c r="Y11" s="90"/>
      <c r="Z11" s="79"/>
      <c r="AA11" s="79"/>
      <c r="AB11" s="90"/>
      <c r="AC11" s="90"/>
      <c r="AD11" s="92"/>
      <c r="AE11" s="92"/>
      <c r="AF11" s="90"/>
      <c r="AG11" s="90"/>
      <c r="AH11" s="90"/>
      <c r="AI11" s="90"/>
      <c r="AJ11" s="90"/>
      <c r="AK11" s="90"/>
      <c r="AL11" s="90"/>
      <c r="AM11" s="107"/>
      <c r="AN11" s="289">
        <f aca="true" t="shared" si="4" ref="AN11:AN39">IF(AND(F11&lt;=D11,H11&lt;=D11,J11&lt;=D11,L11&lt;=D11,N11&lt;=D11,P11&lt;=D11,R11&lt;=D11,T11&lt;=D11),"","не верно")</f>
      </c>
      <c r="AO11" s="289">
        <f aca="true" t="shared" si="5" ref="AO11:AO39">IF(AND(X11&lt;=V11,Z11&lt;=V11,AB11&lt;=V11,AD11&lt;=V11,AF11&lt;=V11,AH11&lt;=V11,AJ11&lt;=V11,AL11&lt;=V11),"","не верно")</f>
      </c>
      <c r="AP11" s="289">
        <f aca="true" t="shared" si="6" ref="AP11:AP39">IF(AND(G11&gt;=F11,I11&gt;=H11,K11&gt;=J11,M11&gt;=L11,O11&gt;=N11,Q11&gt;=P11,S11&gt;=R11,U11&gt;=T11),"","не верно")</f>
      </c>
      <c r="AQ11" s="289">
        <f aca="true" t="shared" si="7" ref="AQ11:AQ39">IF(AND(Y11&gt;=X11,AA11&gt;=Z11,AC11&gt;=AB11,AE11&gt;=AD11,AG11&gt;=AF11,AI11&gt;=AH11,AK11&gt;=AJ11,AM11&gt;=AL11),"","не верно")</f>
      </c>
    </row>
    <row r="12" spans="2:43" ht="24" customHeight="1">
      <c r="B12" s="8" t="s">
        <v>16</v>
      </c>
      <c r="C12" s="96" t="s">
        <v>4</v>
      </c>
      <c r="D12" s="62">
        <f>'Р.I. Обслужено'!H17</f>
        <v>0</v>
      </c>
      <c r="E12" s="62">
        <f t="shared" si="0"/>
        <v>0</v>
      </c>
      <c r="F12" s="376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79"/>
      <c r="U12" s="102"/>
      <c r="V12" s="108"/>
      <c r="W12" s="89">
        <f t="shared" si="2"/>
        <v>0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0"/>
      <c r="AM12" s="107"/>
      <c r="AN12" s="289">
        <f t="shared" si="4"/>
      </c>
      <c r="AO12" s="289">
        <f t="shared" si="5"/>
      </c>
      <c r="AP12" s="289">
        <f t="shared" si="6"/>
      </c>
      <c r="AQ12" s="289">
        <f t="shared" si="7"/>
      </c>
    </row>
    <row r="13" spans="2:43" ht="24">
      <c r="B13" s="8" t="s">
        <v>17</v>
      </c>
      <c r="C13" s="96" t="s">
        <v>81</v>
      </c>
      <c r="D13" s="62">
        <f>'Р.I. Обслужено'!H18</f>
        <v>0</v>
      </c>
      <c r="E13" s="62">
        <f t="shared" si="0"/>
        <v>0</v>
      </c>
      <c r="F13" s="376"/>
      <c r="G13" s="90"/>
      <c r="H13" s="90"/>
      <c r="I13" s="90"/>
      <c r="J13" s="90"/>
      <c r="K13" s="90"/>
      <c r="L13" s="90"/>
      <c r="M13" s="90"/>
      <c r="N13" s="92"/>
      <c r="O13" s="90"/>
      <c r="P13" s="90"/>
      <c r="Q13" s="90"/>
      <c r="R13" s="90"/>
      <c r="S13" s="90"/>
      <c r="T13" s="79"/>
      <c r="U13" s="102"/>
      <c r="V13" s="108"/>
      <c r="W13" s="89">
        <f t="shared" si="2"/>
        <v>0</v>
      </c>
      <c r="X13" s="90"/>
      <c r="Y13" s="90"/>
      <c r="Z13" s="90"/>
      <c r="AA13" s="90"/>
      <c r="AB13" s="90"/>
      <c r="AC13" s="90"/>
      <c r="AD13" s="92"/>
      <c r="AE13" s="92"/>
      <c r="AF13" s="90"/>
      <c r="AG13" s="90"/>
      <c r="AH13" s="90"/>
      <c r="AI13" s="90"/>
      <c r="AJ13" s="90"/>
      <c r="AK13" s="90"/>
      <c r="AL13" s="90"/>
      <c r="AM13" s="107"/>
      <c r="AN13" s="289">
        <f t="shared" si="4"/>
      </c>
      <c r="AO13" s="289">
        <f t="shared" si="5"/>
      </c>
      <c r="AP13" s="289">
        <f t="shared" si="6"/>
      </c>
      <c r="AQ13" s="289">
        <f t="shared" si="7"/>
      </c>
    </row>
    <row r="14" spans="2:43" ht="24">
      <c r="B14" s="8" t="s">
        <v>18</v>
      </c>
      <c r="C14" s="96" t="s">
        <v>82</v>
      </c>
      <c r="D14" s="62">
        <f>'Р.I. Обслужено'!H19</f>
        <v>0</v>
      </c>
      <c r="E14" s="62">
        <f t="shared" si="0"/>
        <v>0</v>
      </c>
      <c r="F14" s="376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102"/>
      <c r="V14" s="108"/>
      <c r="W14" s="89">
        <f t="shared" si="2"/>
        <v>0</v>
      </c>
      <c r="X14" s="91"/>
      <c r="Y14" s="91"/>
      <c r="Z14" s="79"/>
      <c r="AA14" s="79"/>
      <c r="AB14" s="79"/>
      <c r="AC14" s="79"/>
      <c r="AD14" s="91"/>
      <c r="AE14" s="91"/>
      <c r="AF14" s="79"/>
      <c r="AG14" s="79"/>
      <c r="AH14" s="91"/>
      <c r="AI14" s="91"/>
      <c r="AJ14" s="91"/>
      <c r="AK14" s="91"/>
      <c r="AL14" s="79"/>
      <c r="AM14" s="102"/>
      <c r="AN14" s="289">
        <f t="shared" si="4"/>
      </c>
      <c r="AO14" s="289">
        <f t="shared" si="5"/>
      </c>
      <c r="AP14" s="289">
        <f t="shared" si="6"/>
      </c>
      <c r="AQ14" s="289">
        <f t="shared" si="7"/>
      </c>
    </row>
    <row r="15" spans="2:43" ht="12.75">
      <c r="B15" s="8" t="s">
        <v>19</v>
      </c>
      <c r="C15" s="96" t="s">
        <v>0</v>
      </c>
      <c r="D15" s="62">
        <f>'Р.I. Обслужено'!H20</f>
        <v>0</v>
      </c>
      <c r="E15" s="62">
        <f t="shared" si="0"/>
        <v>0</v>
      </c>
      <c r="F15" s="37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102"/>
      <c r="V15" s="108"/>
      <c r="W15" s="89">
        <f t="shared" si="2"/>
        <v>0</v>
      </c>
      <c r="X15" s="91"/>
      <c r="Y15" s="91"/>
      <c r="Z15" s="79"/>
      <c r="AA15" s="79"/>
      <c r="AB15" s="79"/>
      <c r="AC15" s="79"/>
      <c r="AD15" s="91"/>
      <c r="AE15" s="91"/>
      <c r="AF15" s="79"/>
      <c r="AG15" s="79"/>
      <c r="AH15" s="91"/>
      <c r="AI15" s="91"/>
      <c r="AJ15" s="91"/>
      <c r="AK15" s="91"/>
      <c r="AL15" s="79"/>
      <c r="AM15" s="102"/>
      <c r="AN15" s="289">
        <f t="shared" si="4"/>
      </c>
      <c r="AO15" s="289">
        <f t="shared" si="5"/>
      </c>
      <c r="AP15" s="289">
        <f t="shared" si="6"/>
      </c>
      <c r="AQ15" s="289">
        <f t="shared" si="7"/>
      </c>
    </row>
    <row r="16" spans="2:43" ht="28.5" customHeight="1">
      <c r="B16" s="8" t="s">
        <v>20</v>
      </c>
      <c r="C16" s="97" t="s">
        <v>5</v>
      </c>
      <c r="D16" s="88"/>
      <c r="E16" s="88"/>
      <c r="F16" s="88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101"/>
      <c r="V16" s="13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101"/>
      <c r="AN16" s="289">
        <f t="shared" si="4"/>
      </c>
      <c r="AO16" s="289">
        <f t="shared" si="5"/>
      </c>
      <c r="AP16" s="289">
        <f t="shared" si="6"/>
      </c>
      <c r="AQ16" s="289">
        <f t="shared" si="7"/>
      </c>
    </row>
    <row r="17" spans="2:43" ht="12.75">
      <c r="B17" s="9" t="s">
        <v>21</v>
      </c>
      <c r="C17" s="97" t="s">
        <v>40</v>
      </c>
      <c r="D17" s="88"/>
      <c r="E17" s="88"/>
      <c r="F17" s="88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01"/>
      <c r="V17" s="13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101"/>
      <c r="AN17" s="289">
        <f t="shared" si="4"/>
      </c>
      <c r="AO17" s="289">
        <f t="shared" si="5"/>
      </c>
      <c r="AP17" s="289">
        <f t="shared" si="6"/>
      </c>
      <c r="AQ17" s="289">
        <f t="shared" si="7"/>
      </c>
    </row>
    <row r="18" spans="2:43" ht="12.75">
      <c r="B18" s="9" t="s">
        <v>22</v>
      </c>
      <c r="C18" s="97" t="s">
        <v>93</v>
      </c>
      <c r="D18" s="88"/>
      <c r="E18" s="88"/>
      <c r="F18" s="88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01"/>
      <c r="V18" s="13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101"/>
      <c r="AN18" s="289">
        <f t="shared" si="4"/>
      </c>
      <c r="AO18" s="289">
        <f t="shared" si="5"/>
      </c>
      <c r="AP18" s="289">
        <f t="shared" si="6"/>
      </c>
      <c r="AQ18" s="289">
        <f t="shared" si="7"/>
      </c>
    </row>
    <row r="19" spans="2:43" ht="14.25" customHeight="1">
      <c r="B19" s="8" t="s">
        <v>23</v>
      </c>
      <c r="C19" s="97" t="s">
        <v>1</v>
      </c>
      <c r="D19" s="62">
        <f>'Р.I. Обслужено'!H24</f>
        <v>0</v>
      </c>
      <c r="E19" s="62">
        <f aca="true" t="shared" si="8" ref="E19:E30">G19+I19+K19+M19+O19+Q19+S19+U19</f>
        <v>0</v>
      </c>
      <c r="F19" s="88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0"/>
      <c r="U19" s="107"/>
      <c r="V19" s="108"/>
      <c r="W19" s="89">
        <f>Y19+AA19+AC19+AE19+AG19+AI19+AK19+AM19</f>
        <v>0</v>
      </c>
      <c r="X19" s="91"/>
      <c r="Y19" s="91"/>
      <c r="Z19" s="91"/>
      <c r="AA19" s="91"/>
      <c r="AB19" s="91"/>
      <c r="AC19" s="91"/>
      <c r="AD19" s="92"/>
      <c r="AE19" s="92"/>
      <c r="AF19" s="90"/>
      <c r="AG19" s="90"/>
      <c r="AH19" s="90"/>
      <c r="AI19" s="90"/>
      <c r="AJ19" s="90"/>
      <c r="AK19" s="90"/>
      <c r="AL19" s="90"/>
      <c r="AM19" s="107"/>
      <c r="AN19" s="289">
        <f t="shared" si="4"/>
      </c>
      <c r="AO19" s="289">
        <f t="shared" si="5"/>
      </c>
      <c r="AP19" s="289">
        <f t="shared" si="6"/>
      </c>
      <c r="AQ19" s="289">
        <f t="shared" si="7"/>
      </c>
    </row>
    <row r="20" spans="2:43" ht="29.25" customHeight="1">
      <c r="B20" s="8" t="s">
        <v>24</v>
      </c>
      <c r="C20" s="97" t="s">
        <v>3</v>
      </c>
      <c r="D20" s="62">
        <f>'Р.I. Обслужено'!H25</f>
        <v>0</v>
      </c>
      <c r="E20" s="62">
        <f t="shared" si="8"/>
        <v>0</v>
      </c>
      <c r="F20" s="376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102"/>
      <c r="V20" s="108"/>
      <c r="W20" s="89">
        <f>Y20+AA20+AC20+AE20+AG20+AI20+AK20+AM20</f>
        <v>0</v>
      </c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107"/>
      <c r="AN20" s="289">
        <f t="shared" si="4"/>
      </c>
      <c r="AO20" s="289">
        <f t="shared" si="5"/>
      </c>
      <c r="AP20" s="289">
        <f t="shared" si="6"/>
      </c>
      <c r="AQ20" s="289">
        <f t="shared" si="7"/>
      </c>
    </row>
    <row r="21" spans="2:43" ht="24">
      <c r="B21" s="8" t="s">
        <v>25</v>
      </c>
      <c r="C21" s="97" t="s">
        <v>127</v>
      </c>
      <c r="D21" s="62">
        <f>'Р.I. Обслужено'!H26</f>
        <v>0</v>
      </c>
      <c r="E21" s="62">
        <f t="shared" si="8"/>
        <v>0</v>
      </c>
      <c r="F21" s="88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79"/>
      <c r="U21" s="102"/>
      <c r="V21" s="13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101"/>
      <c r="AN21" s="289">
        <f t="shared" si="4"/>
      </c>
      <c r="AO21" s="289">
        <f t="shared" si="5"/>
      </c>
      <c r="AP21" s="289">
        <f t="shared" si="6"/>
      </c>
      <c r="AQ21" s="289">
        <f t="shared" si="7"/>
      </c>
    </row>
    <row r="22" spans="2:43" ht="12.75">
      <c r="B22" s="8" t="s">
        <v>26</v>
      </c>
      <c r="C22" s="97" t="s">
        <v>6</v>
      </c>
      <c r="D22" s="62">
        <f>'Р.I. Обслужено'!H27</f>
        <v>0</v>
      </c>
      <c r="E22" s="62">
        <f t="shared" si="8"/>
        <v>0</v>
      </c>
      <c r="F22" s="376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102"/>
      <c r="V22" s="108"/>
      <c r="W22" s="379">
        <f>Y22+AA22+AC22+AE22+AG22+AI22+AK22+AM22</f>
        <v>0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102"/>
      <c r="AN22" s="289">
        <f t="shared" si="4"/>
      </c>
      <c r="AO22" s="289">
        <f t="shared" si="5"/>
      </c>
      <c r="AP22" s="289">
        <f t="shared" si="6"/>
      </c>
      <c r="AQ22" s="289">
        <f t="shared" si="7"/>
      </c>
    </row>
    <row r="23" spans="2:43" ht="12.75">
      <c r="B23" s="10" t="s">
        <v>27</v>
      </c>
      <c r="C23" s="97" t="s">
        <v>39</v>
      </c>
      <c r="D23" s="62">
        <f>'Р.I. Обслужено'!H28</f>
        <v>0</v>
      </c>
      <c r="E23" s="62">
        <f t="shared" si="8"/>
        <v>0</v>
      </c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9"/>
      <c r="U23" s="102"/>
      <c r="V23" s="13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101"/>
      <c r="AN23" s="289">
        <f t="shared" si="4"/>
      </c>
      <c r="AO23" s="289">
        <f t="shared" si="5"/>
      </c>
      <c r="AP23" s="289">
        <f t="shared" si="6"/>
      </c>
      <c r="AQ23" s="289">
        <f t="shared" si="7"/>
      </c>
    </row>
    <row r="24" spans="2:43" ht="39.75" customHeight="1">
      <c r="B24" s="10" t="s">
        <v>28</v>
      </c>
      <c r="C24" s="96" t="s">
        <v>84</v>
      </c>
      <c r="D24" s="62">
        <f>'Р.I. Обслужено'!H29</f>
        <v>0</v>
      </c>
      <c r="E24" s="62">
        <f t="shared" si="8"/>
        <v>0</v>
      </c>
      <c r="F24" s="376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102"/>
      <c r="V24" s="108"/>
      <c r="W24" s="89">
        <f>Y24+AA24+AC24+AE24+AG24+AI24+AK24+AM24</f>
        <v>0</v>
      </c>
      <c r="X24" s="91"/>
      <c r="Y24" s="91"/>
      <c r="Z24" s="79"/>
      <c r="AA24" s="79"/>
      <c r="AB24" s="79"/>
      <c r="AC24" s="79"/>
      <c r="AD24" s="91"/>
      <c r="AE24" s="91"/>
      <c r="AF24" s="79"/>
      <c r="AG24" s="79"/>
      <c r="AH24" s="91"/>
      <c r="AI24" s="91"/>
      <c r="AJ24" s="79"/>
      <c r="AK24" s="79"/>
      <c r="AL24" s="79"/>
      <c r="AM24" s="102"/>
      <c r="AN24" s="289">
        <f t="shared" si="4"/>
      </c>
      <c r="AO24" s="289">
        <f t="shared" si="5"/>
      </c>
      <c r="AP24" s="289">
        <f t="shared" si="6"/>
      </c>
      <c r="AQ24" s="289">
        <f t="shared" si="7"/>
      </c>
    </row>
    <row r="25" spans="2:43" ht="24">
      <c r="B25" s="118" t="s">
        <v>29</v>
      </c>
      <c r="C25" s="96" t="s">
        <v>2</v>
      </c>
      <c r="D25" s="62">
        <f>'Р.I. Обслужено'!H30</f>
        <v>0</v>
      </c>
      <c r="E25" s="62">
        <f t="shared" si="8"/>
        <v>0</v>
      </c>
      <c r="F25" s="376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91"/>
      <c r="U25" s="101"/>
      <c r="V25" s="13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101"/>
      <c r="AN25" s="289">
        <f t="shared" si="4"/>
      </c>
      <c r="AO25" s="289">
        <f t="shared" si="5"/>
      </c>
      <c r="AP25" s="289">
        <f t="shared" si="6"/>
      </c>
      <c r="AQ25" s="289">
        <f t="shared" si="7"/>
      </c>
    </row>
    <row r="26" spans="2:43" ht="27.75" customHeight="1">
      <c r="B26" s="119">
        <v>2</v>
      </c>
      <c r="C26" s="98" t="s">
        <v>42</v>
      </c>
      <c r="D26" s="62">
        <f>'Р.I. Обслужено'!H31</f>
        <v>0</v>
      </c>
      <c r="E26" s="62">
        <f t="shared" si="8"/>
        <v>0</v>
      </c>
      <c r="F26" s="376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91"/>
      <c r="U26" s="101"/>
      <c r="V26" s="13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101"/>
      <c r="AN26" s="289">
        <f t="shared" si="4"/>
      </c>
      <c r="AO26" s="289">
        <f t="shared" si="5"/>
      </c>
      <c r="AP26" s="289">
        <f t="shared" si="6"/>
      </c>
      <c r="AQ26" s="289">
        <f t="shared" si="7"/>
      </c>
    </row>
    <row r="27" spans="2:43" ht="36">
      <c r="B27" s="119">
        <v>3</v>
      </c>
      <c r="C27" s="98" t="s">
        <v>11</v>
      </c>
      <c r="D27" s="62">
        <f>'Р.I. Обслужено'!H32</f>
        <v>0</v>
      </c>
      <c r="E27" s="62">
        <f t="shared" si="8"/>
        <v>0</v>
      </c>
      <c r="F27" s="62">
        <f>SUM(F28:F30)</f>
        <v>0</v>
      </c>
      <c r="G27" s="62">
        <f aca="true" t="shared" si="9" ref="G27:S27">SUM(G28:G30)</f>
        <v>0</v>
      </c>
      <c r="H27" s="62">
        <f t="shared" si="9"/>
        <v>0</v>
      </c>
      <c r="I27" s="62">
        <f t="shared" si="9"/>
        <v>0</v>
      </c>
      <c r="J27" s="62">
        <f t="shared" si="9"/>
        <v>0</v>
      </c>
      <c r="K27" s="62">
        <f t="shared" si="9"/>
        <v>0</v>
      </c>
      <c r="L27" s="62">
        <f t="shared" si="9"/>
        <v>0</v>
      </c>
      <c r="M27" s="62">
        <f t="shared" si="9"/>
        <v>0</v>
      </c>
      <c r="N27" s="62">
        <f t="shared" si="9"/>
        <v>0</v>
      </c>
      <c r="O27" s="62">
        <f t="shared" si="9"/>
        <v>0</v>
      </c>
      <c r="P27" s="62">
        <f t="shared" si="9"/>
        <v>0</v>
      </c>
      <c r="Q27" s="62">
        <f t="shared" si="9"/>
        <v>0</v>
      </c>
      <c r="R27" s="62">
        <f t="shared" si="9"/>
        <v>0</v>
      </c>
      <c r="S27" s="62">
        <f t="shared" si="9"/>
        <v>0</v>
      </c>
      <c r="T27" s="62">
        <f>SUM(T28:T30)</f>
        <v>0</v>
      </c>
      <c r="U27" s="130">
        <f>SUM(U28:U30)</f>
        <v>0</v>
      </c>
      <c r="V27" s="37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375"/>
      <c r="AN27" s="289">
        <f t="shared" si="4"/>
      </c>
      <c r="AO27" s="289">
        <f t="shared" si="5"/>
      </c>
      <c r="AP27" s="289">
        <f t="shared" si="6"/>
      </c>
      <c r="AQ27" s="289">
        <f t="shared" si="7"/>
      </c>
    </row>
    <row r="28" spans="2:43" ht="12.75">
      <c r="B28" s="121" t="s">
        <v>56</v>
      </c>
      <c r="C28" s="97" t="s">
        <v>40</v>
      </c>
      <c r="D28" s="62">
        <f>'Р.I. Обслужено'!H33</f>
        <v>0</v>
      </c>
      <c r="E28" s="62">
        <f t="shared" si="8"/>
        <v>0</v>
      </c>
      <c r="F28" s="376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91"/>
      <c r="U28" s="101"/>
      <c r="V28" s="13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101"/>
      <c r="AN28" s="289">
        <f t="shared" si="4"/>
      </c>
      <c r="AO28" s="289">
        <f t="shared" si="5"/>
      </c>
      <c r="AP28" s="289">
        <f t="shared" si="6"/>
      </c>
      <c r="AQ28" s="289">
        <f t="shared" si="7"/>
      </c>
    </row>
    <row r="29" spans="2:43" ht="12.75">
      <c r="B29" s="121" t="s">
        <v>57</v>
      </c>
      <c r="C29" s="97" t="s">
        <v>41</v>
      </c>
      <c r="D29" s="62">
        <f>'Р.I. Обслужено'!H34</f>
        <v>0</v>
      </c>
      <c r="E29" s="62">
        <f t="shared" si="8"/>
        <v>0</v>
      </c>
      <c r="F29" s="376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91"/>
      <c r="U29" s="101"/>
      <c r="V29" s="13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101"/>
      <c r="AN29" s="289">
        <f t="shared" si="4"/>
      </c>
      <c r="AO29" s="289">
        <f t="shared" si="5"/>
      </c>
      <c r="AP29" s="289">
        <f t="shared" si="6"/>
      </c>
      <c r="AQ29" s="289">
        <f t="shared" si="7"/>
      </c>
    </row>
    <row r="30" spans="2:43" ht="12.75">
      <c r="B30" s="121" t="s">
        <v>58</v>
      </c>
      <c r="C30" s="97" t="s">
        <v>39</v>
      </c>
      <c r="D30" s="62">
        <f>'Р.I. Обслужено'!H35</f>
        <v>0</v>
      </c>
      <c r="E30" s="62">
        <f t="shared" si="8"/>
        <v>0</v>
      </c>
      <c r="F30" s="88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79"/>
      <c r="U30" s="102"/>
      <c r="V30" s="13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101"/>
      <c r="AN30" s="289">
        <f t="shared" si="4"/>
      </c>
      <c r="AO30" s="289">
        <f t="shared" si="5"/>
      </c>
      <c r="AP30" s="289">
        <f t="shared" si="6"/>
      </c>
      <c r="AQ30" s="289">
        <f t="shared" si="7"/>
      </c>
    </row>
    <row r="31" spans="2:43" ht="12.75">
      <c r="B31" s="113">
        <v>4</v>
      </c>
      <c r="C31" s="98" t="s">
        <v>79</v>
      </c>
      <c r="D31" s="88"/>
      <c r="E31" s="88"/>
      <c r="F31" s="88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101"/>
      <c r="V31" s="13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101"/>
      <c r="AN31" s="289">
        <f t="shared" si="4"/>
      </c>
      <c r="AO31" s="289">
        <f t="shared" si="5"/>
      </c>
      <c r="AP31" s="289">
        <f t="shared" si="6"/>
      </c>
      <c r="AQ31" s="289">
        <f t="shared" si="7"/>
      </c>
    </row>
    <row r="32" spans="2:43" ht="24">
      <c r="B32" s="11">
        <v>5</v>
      </c>
      <c r="C32" s="98" t="s">
        <v>12</v>
      </c>
      <c r="D32" s="88"/>
      <c r="E32" s="88"/>
      <c r="F32" s="88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101"/>
      <c r="V32" s="13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101"/>
      <c r="AN32" s="289">
        <f t="shared" si="4"/>
      </c>
      <c r="AO32" s="289">
        <f t="shared" si="5"/>
      </c>
      <c r="AP32" s="289">
        <f t="shared" si="6"/>
      </c>
      <c r="AQ32" s="289">
        <f t="shared" si="7"/>
      </c>
    </row>
    <row r="33" spans="2:43" ht="12.75">
      <c r="B33" s="11">
        <v>6</v>
      </c>
      <c r="C33" s="98" t="s">
        <v>13</v>
      </c>
      <c r="D33" s="88"/>
      <c r="E33" s="88"/>
      <c r="F33" s="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101"/>
      <c r="V33" s="13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101"/>
      <c r="AN33" s="289">
        <f t="shared" si="4"/>
      </c>
      <c r="AO33" s="289">
        <f t="shared" si="5"/>
      </c>
      <c r="AP33" s="289">
        <f t="shared" si="6"/>
      </c>
      <c r="AQ33" s="289">
        <f t="shared" si="7"/>
      </c>
    </row>
    <row r="34" spans="2:43" ht="12.75">
      <c r="B34" s="11">
        <v>7</v>
      </c>
      <c r="C34" s="98" t="s">
        <v>33</v>
      </c>
      <c r="D34" s="88"/>
      <c r="E34" s="88"/>
      <c r="F34" s="88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101"/>
      <c r="V34" s="13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101"/>
      <c r="AN34" s="289">
        <f t="shared" si="4"/>
      </c>
      <c r="AO34" s="289">
        <f t="shared" si="5"/>
      </c>
      <c r="AP34" s="289">
        <f t="shared" si="6"/>
      </c>
      <c r="AQ34" s="289">
        <f t="shared" si="7"/>
      </c>
    </row>
    <row r="35" spans="2:43" ht="20.25" customHeight="1">
      <c r="B35" s="11">
        <v>8</v>
      </c>
      <c r="C35" s="98" t="s">
        <v>14</v>
      </c>
      <c r="D35" s="62">
        <f>'Р.I. Обслужено'!H40</f>
        <v>0</v>
      </c>
      <c r="E35" s="62">
        <f>G35+I35+K35+M35+O35+Q35+S35+U35</f>
        <v>0</v>
      </c>
      <c r="F35" s="376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91"/>
      <c r="U35" s="101"/>
      <c r="V35" s="13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101"/>
      <c r="AN35" s="289">
        <f t="shared" si="4"/>
      </c>
      <c r="AO35" s="289">
        <f t="shared" si="5"/>
      </c>
      <c r="AP35" s="289">
        <f t="shared" si="6"/>
      </c>
      <c r="AQ35" s="289">
        <f t="shared" si="7"/>
      </c>
    </row>
    <row r="36" spans="2:43" ht="12.75">
      <c r="B36" s="119">
        <v>9</v>
      </c>
      <c r="C36" s="98" t="s">
        <v>94</v>
      </c>
      <c r="D36" s="62">
        <f>'Р.I. Обслужено'!H41</f>
        <v>0</v>
      </c>
      <c r="E36" s="62">
        <f>G36+I36+K36+M36+O36+Q36+S36+U36</f>
        <v>0</v>
      </c>
      <c r="F36" s="376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102"/>
      <c r="V36" s="108"/>
      <c r="W36" s="89">
        <f>Y36+AA36+AC36+AE36+AG36+AI36+AK36+AM36</f>
        <v>0</v>
      </c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02"/>
      <c r="AN36" s="289">
        <f t="shared" si="4"/>
      </c>
      <c r="AO36" s="289">
        <f t="shared" si="5"/>
      </c>
      <c r="AP36" s="289">
        <f t="shared" si="6"/>
      </c>
      <c r="AQ36" s="289">
        <f t="shared" si="7"/>
      </c>
    </row>
    <row r="37" spans="2:43" ht="12.75">
      <c r="B37" s="119">
        <v>10</v>
      </c>
      <c r="C37" s="98" t="s">
        <v>83</v>
      </c>
      <c r="D37" s="62">
        <f>'Р.I. Обслужено'!H42</f>
        <v>0</v>
      </c>
      <c r="E37" s="62">
        <f>G37+I37+K37+M37+O37+Q37+S37+U37</f>
        <v>0</v>
      </c>
      <c r="F37" s="376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102"/>
      <c r="V37" s="108"/>
      <c r="W37" s="89">
        <f>Y37+AA37+AC37+AE37+AG37+AI37+AK37+AM37</f>
        <v>0</v>
      </c>
      <c r="X37" s="92"/>
      <c r="Y37" s="92"/>
      <c r="Z37" s="92"/>
      <c r="AA37" s="92"/>
      <c r="AB37" s="90"/>
      <c r="AC37" s="90"/>
      <c r="AD37" s="90"/>
      <c r="AE37" s="90"/>
      <c r="AF37" s="92"/>
      <c r="AG37" s="92"/>
      <c r="AH37" s="92"/>
      <c r="AI37" s="92"/>
      <c r="AJ37" s="90"/>
      <c r="AK37" s="90"/>
      <c r="AL37" s="92"/>
      <c r="AM37" s="103"/>
      <c r="AN37" s="289">
        <f t="shared" si="4"/>
      </c>
      <c r="AO37" s="289">
        <f t="shared" si="5"/>
      </c>
      <c r="AP37" s="289">
        <f t="shared" si="6"/>
      </c>
      <c r="AQ37" s="289">
        <f t="shared" si="7"/>
      </c>
    </row>
    <row r="38" spans="2:43" ht="12.75">
      <c r="B38" s="119">
        <v>11</v>
      </c>
      <c r="C38" s="70"/>
      <c r="D38" s="62">
        <f>'Р.I. Обслужено'!H43</f>
        <v>0</v>
      </c>
      <c r="E38" s="62">
        <f>G38+I38+K38+M38+O38+Q38+S38+U38</f>
        <v>0</v>
      </c>
      <c r="F38" s="376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102"/>
      <c r="V38" s="108"/>
      <c r="W38" s="89">
        <f>Y38+AA38+AC38+AE38+AG38+AI38+AK38+AM38</f>
        <v>0</v>
      </c>
      <c r="X38" s="92"/>
      <c r="Y38" s="92"/>
      <c r="Z38" s="92"/>
      <c r="AA38" s="92"/>
      <c r="AB38" s="90"/>
      <c r="AC38" s="90"/>
      <c r="AD38" s="90"/>
      <c r="AE38" s="90"/>
      <c r="AF38" s="92"/>
      <c r="AG38" s="92"/>
      <c r="AH38" s="92"/>
      <c r="AI38" s="92"/>
      <c r="AJ38" s="90"/>
      <c r="AK38" s="90"/>
      <c r="AL38" s="92"/>
      <c r="AM38" s="103"/>
      <c r="AN38" s="289">
        <f t="shared" si="4"/>
      </c>
      <c r="AO38" s="289">
        <f t="shared" si="5"/>
      </c>
      <c r="AP38" s="289">
        <f t="shared" si="6"/>
      </c>
      <c r="AQ38" s="289">
        <f t="shared" si="7"/>
      </c>
    </row>
    <row r="39" spans="2:43" ht="13.5" thickBot="1">
      <c r="B39" s="128">
        <v>12</v>
      </c>
      <c r="C39" s="129"/>
      <c r="D39" s="62">
        <f>'Р.I. Обслужено'!H44</f>
        <v>0</v>
      </c>
      <c r="E39" s="104">
        <f>G39+I39+K39+M39+O39+Q39+S39+U39</f>
        <v>0</v>
      </c>
      <c r="F39" s="377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6"/>
      <c r="V39" s="109"/>
      <c r="W39" s="110">
        <f>Y39+AA39+AC39+AE39+AG39+AI39+AK39+AM39</f>
        <v>0</v>
      </c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  <c r="AN39" s="289">
        <f t="shared" si="4"/>
      </c>
      <c r="AO39" s="289">
        <f t="shared" si="5"/>
      </c>
      <c r="AP39" s="289">
        <f t="shared" si="6"/>
      </c>
      <c r="AQ39" s="289">
        <f t="shared" si="7"/>
      </c>
    </row>
    <row r="40" spans="6:7" ht="12.75">
      <c r="F40" s="14"/>
      <c r="G40" s="14"/>
    </row>
    <row r="41" spans="2:74" ht="25.5" customHeight="1">
      <c r="B41" s="488" t="s">
        <v>261</v>
      </c>
      <c r="C41" s="455" t="s">
        <v>76</v>
      </c>
      <c r="D41" s="455"/>
      <c r="E41" s="455"/>
      <c r="F41" s="299">
        <f>IF(AND(SUM(F11:F25)=0,F10=0),"",IF(AND(F10&lt;=SUM(F11:F25),F10&gt;=MAX(F11:F25)),"да",IF(AND(COUNTIF(F11:F25,"&gt;0")=1,SUM(F11:F25)=F10),"Да"," не верно")))</f>
      </c>
      <c r="G41" s="299">
        <f aca="true" t="shared" si="10" ref="G41:AM41">IF(AND(SUM(G11:G25)=0,G10=0),"",IF(AND(G10&lt;=SUM(G11:G25),G10&gt;=MAX(G11:G25)),"да",IF(AND(COUNTIF(G11:G25,"&gt;0")=1,SUM(G11:G25)=G10),"Да"," не верно")))</f>
      </c>
      <c r="H41" s="299">
        <f t="shared" si="10"/>
      </c>
      <c r="I41" s="299">
        <f t="shared" si="10"/>
      </c>
      <c r="J41" s="299">
        <f t="shared" si="10"/>
      </c>
      <c r="K41" s="299">
        <f t="shared" si="10"/>
      </c>
      <c r="L41" s="299">
        <f t="shared" si="10"/>
      </c>
      <c r="M41" s="299">
        <f t="shared" si="10"/>
      </c>
      <c r="N41" s="299">
        <f t="shared" si="10"/>
      </c>
      <c r="O41" s="299">
        <f t="shared" si="10"/>
      </c>
      <c r="P41" s="299">
        <f t="shared" si="10"/>
      </c>
      <c r="Q41" s="299">
        <f t="shared" si="10"/>
      </c>
      <c r="R41" s="299">
        <f t="shared" si="10"/>
      </c>
      <c r="S41" s="299">
        <f t="shared" si="10"/>
      </c>
      <c r="T41" s="299">
        <f t="shared" si="10"/>
      </c>
      <c r="U41" s="299">
        <f t="shared" si="10"/>
      </c>
      <c r="V41" s="299">
        <f t="shared" si="10"/>
      </c>
      <c r="W41" s="299">
        <f t="shared" si="10"/>
      </c>
      <c r="X41" s="299">
        <f t="shared" si="10"/>
      </c>
      <c r="Y41" s="299">
        <f t="shared" si="10"/>
      </c>
      <c r="Z41" s="299">
        <f t="shared" si="10"/>
      </c>
      <c r="AA41" s="299">
        <f t="shared" si="10"/>
      </c>
      <c r="AB41" s="299">
        <f t="shared" si="10"/>
      </c>
      <c r="AC41" s="299">
        <f t="shared" si="10"/>
      </c>
      <c r="AD41" s="299">
        <f t="shared" si="10"/>
      </c>
      <c r="AE41" s="299">
        <f t="shared" si="10"/>
      </c>
      <c r="AF41" s="299">
        <f t="shared" si="10"/>
      </c>
      <c r="AG41" s="299">
        <f t="shared" si="10"/>
      </c>
      <c r="AH41" s="299">
        <f t="shared" si="10"/>
      </c>
      <c r="AI41" s="299">
        <f t="shared" si="10"/>
      </c>
      <c r="AJ41" s="299">
        <f t="shared" si="10"/>
      </c>
      <c r="AK41" s="299">
        <f t="shared" si="10"/>
      </c>
      <c r="AL41" s="299">
        <f t="shared" si="10"/>
      </c>
      <c r="AM41" s="299">
        <f t="shared" si="10"/>
      </c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398"/>
      <c r="BO41" s="398"/>
      <c r="BP41" s="398"/>
      <c r="BQ41" s="398"/>
      <c r="BR41" s="398"/>
      <c r="BS41" s="398"/>
      <c r="BT41" s="398"/>
      <c r="BU41" s="398"/>
      <c r="BV41" s="398"/>
    </row>
    <row r="42" spans="2:74" ht="27" customHeight="1">
      <c r="B42" s="488"/>
      <c r="C42" s="455" t="s">
        <v>77</v>
      </c>
      <c r="D42" s="455"/>
      <c r="E42" s="455"/>
      <c r="F42" s="299">
        <f>IF(SUM(F10:F25)&gt;0,SUM(F11:F25)-F10,"")</f>
      </c>
      <c r="G42" s="299">
        <f>IF(SUM(G10:G25)&gt;0,SUM(G11:G25)-G10,"")</f>
      </c>
      <c r="H42" s="299">
        <f>IF(SUM(H10:H25)&gt;0,SUM(H11:H25)-H10,"")</f>
      </c>
      <c r="I42" s="299">
        <f aca="true" t="shared" si="11" ref="I42:AM42">IF(SUM(I10:I25)&gt;0,SUM(I11:I25)-I10,"")</f>
      </c>
      <c r="J42" s="299">
        <f t="shared" si="11"/>
      </c>
      <c r="K42" s="299">
        <f t="shared" si="11"/>
      </c>
      <c r="L42" s="299">
        <f t="shared" si="11"/>
      </c>
      <c r="M42" s="299">
        <f t="shared" si="11"/>
      </c>
      <c r="N42" s="299">
        <f t="shared" si="11"/>
      </c>
      <c r="O42" s="299">
        <f t="shared" si="11"/>
      </c>
      <c r="P42" s="299">
        <f t="shared" si="11"/>
      </c>
      <c r="Q42" s="299">
        <f t="shared" si="11"/>
      </c>
      <c r="R42" s="299">
        <f t="shared" si="11"/>
      </c>
      <c r="S42" s="299">
        <f t="shared" si="11"/>
      </c>
      <c r="T42" s="299">
        <f t="shared" si="11"/>
      </c>
      <c r="U42" s="299">
        <f t="shared" si="11"/>
      </c>
      <c r="V42" s="299">
        <f t="shared" si="11"/>
      </c>
      <c r="W42" s="299">
        <f t="shared" si="11"/>
      </c>
      <c r="X42" s="299">
        <f t="shared" si="11"/>
      </c>
      <c r="Y42" s="299">
        <f t="shared" si="11"/>
      </c>
      <c r="Z42" s="299">
        <f t="shared" si="11"/>
      </c>
      <c r="AA42" s="299">
        <f t="shared" si="11"/>
      </c>
      <c r="AB42" s="299">
        <f t="shared" si="11"/>
      </c>
      <c r="AC42" s="299">
        <f t="shared" si="11"/>
      </c>
      <c r="AD42" s="299">
        <f t="shared" si="11"/>
      </c>
      <c r="AE42" s="299">
        <f t="shared" si="11"/>
      </c>
      <c r="AF42" s="299">
        <f t="shared" si="11"/>
      </c>
      <c r="AG42" s="299">
        <f t="shared" si="11"/>
      </c>
      <c r="AH42" s="299">
        <f t="shared" si="11"/>
      </c>
      <c r="AI42" s="299">
        <f t="shared" si="11"/>
      </c>
      <c r="AJ42" s="299">
        <f t="shared" si="11"/>
      </c>
      <c r="AK42" s="299">
        <f t="shared" si="11"/>
      </c>
      <c r="AL42" s="299">
        <f t="shared" si="11"/>
      </c>
      <c r="AM42" s="299">
        <f t="shared" si="11"/>
      </c>
      <c r="AR42" s="398"/>
      <c r="AS42" s="398"/>
      <c r="AT42" s="398"/>
      <c r="AU42" s="398"/>
      <c r="AV42" s="398"/>
      <c r="AW42" s="398"/>
      <c r="AX42" s="398"/>
      <c r="AY42" s="398"/>
      <c r="AZ42" s="398"/>
      <c r="BA42" s="398"/>
      <c r="BB42" s="398"/>
      <c r="BC42" s="398"/>
      <c r="BD42" s="398"/>
      <c r="BE42" s="398"/>
      <c r="BF42" s="398"/>
      <c r="BG42" s="398"/>
      <c r="BH42" s="398"/>
      <c r="BI42" s="398"/>
      <c r="BJ42" s="398"/>
      <c r="BK42" s="398"/>
      <c r="BL42" s="398"/>
      <c r="BM42" s="398"/>
      <c r="BN42" s="398"/>
      <c r="BO42" s="398"/>
      <c r="BP42" s="398"/>
      <c r="BQ42" s="398"/>
      <c r="BR42" s="398"/>
      <c r="BS42" s="398"/>
      <c r="BT42" s="398"/>
      <c r="BU42" s="398"/>
      <c r="BV42" s="398"/>
    </row>
    <row r="43" spans="2:74" ht="26.25" customHeight="1">
      <c r="B43" s="488"/>
      <c r="C43" s="455" t="s">
        <v>78</v>
      </c>
      <c r="D43" s="455"/>
      <c r="E43" s="455"/>
      <c r="F43" s="299">
        <f>IF(SUM(F26:F39)=0,"",IF(AND(SUM(F26:F39)&gt;0,F10=0),"да","не верно"))</f>
      </c>
      <c r="G43" s="299">
        <f>IF(SUM(G26:G39)=0,"",IF(AND(SUM(G26:G39)&gt;0,G10=0),"да","не верно"))</f>
      </c>
      <c r="H43" s="299">
        <f>IF(SUM(H26:H39)=0,"",IF(AND(SUM(H26:H39)&gt;0,H10=0),"да","не верно"))</f>
      </c>
      <c r="I43" s="299">
        <f aca="true" t="shared" si="12" ref="I43:AM43">IF(SUM(I26:I39)=0,"",IF(AND(SUM(I26:I39)&gt;0,I10=0),"да","не верно"))</f>
      </c>
      <c r="J43" s="299">
        <f t="shared" si="12"/>
      </c>
      <c r="K43" s="299">
        <f t="shared" si="12"/>
      </c>
      <c r="L43" s="299">
        <f t="shared" si="12"/>
      </c>
      <c r="M43" s="299">
        <f t="shared" si="12"/>
      </c>
      <c r="N43" s="299">
        <f t="shared" si="12"/>
      </c>
      <c r="O43" s="299">
        <f t="shared" si="12"/>
      </c>
      <c r="P43" s="299">
        <f t="shared" si="12"/>
      </c>
      <c r="Q43" s="299">
        <f t="shared" si="12"/>
      </c>
      <c r="R43" s="299">
        <f t="shared" si="12"/>
      </c>
      <c r="S43" s="299">
        <f t="shared" si="12"/>
      </c>
      <c r="T43" s="299">
        <f t="shared" si="12"/>
      </c>
      <c r="U43" s="299">
        <f t="shared" si="12"/>
      </c>
      <c r="V43" s="299">
        <f t="shared" si="12"/>
      </c>
      <c r="W43" s="299">
        <f t="shared" si="12"/>
      </c>
      <c r="X43" s="299">
        <f t="shared" si="12"/>
      </c>
      <c r="Y43" s="299">
        <f t="shared" si="12"/>
      </c>
      <c r="Z43" s="299">
        <f t="shared" si="12"/>
      </c>
      <c r="AA43" s="299">
        <f t="shared" si="12"/>
      </c>
      <c r="AB43" s="299">
        <f t="shared" si="12"/>
      </c>
      <c r="AC43" s="299">
        <f t="shared" si="12"/>
      </c>
      <c r="AD43" s="299">
        <f t="shared" si="12"/>
      </c>
      <c r="AE43" s="299">
        <f t="shared" si="12"/>
      </c>
      <c r="AF43" s="299">
        <f t="shared" si="12"/>
      </c>
      <c r="AG43" s="299">
        <f t="shared" si="12"/>
      </c>
      <c r="AH43" s="299">
        <f t="shared" si="12"/>
      </c>
      <c r="AI43" s="299">
        <f t="shared" si="12"/>
      </c>
      <c r="AJ43" s="299">
        <f t="shared" si="12"/>
      </c>
      <c r="AK43" s="299">
        <f t="shared" si="12"/>
      </c>
      <c r="AL43" s="299">
        <f t="shared" si="12"/>
      </c>
      <c r="AM43" s="299">
        <f t="shared" si="12"/>
      </c>
      <c r="AR43" s="398"/>
      <c r="AS43" s="398"/>
      <c r="AT43" s="398"/>
      <c r="AU43" s="398"/>
      <c r="AV43" s="398"/>
      <c r="AW43" s="398"/>
      <c r="AX43" s="398"/>
      <c r="AY43" s="398"/>
      <c r="AZ43" s="398"/>
      <c r="BA43" s="398"/>
      <c r="BB43" s="398"/>
      <c r="BC43" s="398"/>
      <c r="BD43" s="398"/>
      <c r="BE43" s="398"/>
      <c r="BF43" s="398"/>
      <c r="BG43" s="398"/>
      <c r="BH43" s="398"/>
      <c r="BI43" s="398"/>
      <c r="BJ43" s="398"/>
      <c r="BK43" s="398"/>
      <c r="BL43" s="398"/>
      <c r="BM43" s="398"/>
      <c r="BN43" s="398"/>
      <c r="BO43" s="398"/>
      <c r="BP43" s="398"/>
      <c r="BQ43" s="398"/>
      <c r="BR43" s="398"/>
      <c r="BS43" s="398"/>
      <c r="BT43" s="398"/>
      <c r="BU43" s="398"/>
      <c r="BV43" s="398"/>
    </row>
    <row r="44" spans="6:7" ht="16.5" customHeight="1">
      <c r="F44" s="14"/>
      <c r="G44" s="14"/>
    </row>
    <row r="45" spans="6:7" ht="12.75">
      <c r="F45" s="14"/>
      <c r="G45" s="14"/>
    </row>
    <row r="46" spans="6:7" ht="12.75">
      <c r="F46" s="14"/>
      <c r="G46" s="14"/>
    </row>
    <row r="47" spans="6:7" ht="12.75">
      <c r="F47" s="14"/>
      <c r="G47" s="14"/>
    </row>
    <row r="48" spans="6:7" ht="12.75">
      <c r="F48" s="14"/>
      <c r="G48" s="14"/>
    </row>
    <row r="49" spans="6:7" ht="12.75">
      <c r="F49" s="14"/>
      <c r="G49" s="14"/>
    </row>
    <row r="50" spans="6:7" ht="12.75">
      <c r="F50" s="14"/>
      <c r="G50" s="14"/>
    </row>
    <row r="51" spans="6:7" ht="12.75">
      <c r="F51" s="14"/>
      <c r="G51" s="14"/>
    </row>
    <row r="52" spans="6:7" ht="12.75">
      <c r="F52" s="14"/>
      <c r="G52" s="14"/>
    </row>
    <row r="53" spans="6:7" ht="12.75">
      <c r="F53" s="14"/>
      <c r="G53" s="14"/>
    </row>
    <row r="54" spans="6:7" ht="12.75">
      <c r="F54" s="14"/>
      <c r="G54" s="14"/>
    </row>
    <row r="55" spans="6:7" ht="12.75">
      <c r="F55" s="14"/>
      <c r="G55" s="14"/>
    </row>
    <row r="56" spans="6:7" ht="12.75">
      <c r="F56" s="14"/>
      <c r="G56" s="14"/>
    </row>
    <row r="57" spans="6:7" ht="12.75">
      <c r="F57" s="14"/>
      <c r="G57" s="14"/>
    </row>
    <row r="58" spans="6:7" ht="12.75">
      <c r="F58" s="14"/>
      <c r="G58" s="14"/>
    </row>
    <row r="62" ht="9.75" customHeight="1"/>
    <row r="63" spans="6:16" ht="0.75" customHeight="1" hidden="1" thickBot="1">
      <c r="F63" s="6"/>
      <c r="G63" s="6">
        <v>24</v>
      </c>
      <c r="H63" s="6"/>
      <c r="I63" s="6">
        <v>26</v>
      </c>
      <c r="J63" s="6"/>
      <c r="K63" s="6">
        <v>28</v>
      </c>
      <c r="L63" s="6"/>
      <c r="M63" s="6">
        <v>30</v>
      </c>
      <c r="N63" s="6"/>
      <c r="O63" s="6">
        <v>32</v>
      </c>
      <c r="P63" s="73"/>
    </row>
    <row r="64" spans="7:15" ht="12.75" hidden="1">
      <c r="G64" s="1" t="e">
        <f>#REF!</f>
        <v>#REF!</v>
      </c>
      <c r="I64" s="1" t="e">
        <f>#REF!</f>
        <v>#REF!</v>
      </c>
      <c r="K64" s="1" t="e">
        <f>#REF!</f>
        <v>#REF!</v>
      </c>
      <c r="M64" s="1" t="e">
        <f>#REF!</f>
        <v>#REF!</v>
      </c>
      <c r="O64" s="1" t="e">
        <f>#REF!</f>
        <v>#REF!</v>
      </c>
    </row>
    <row r="65" spans="7:15" ht="12.75" hidden="1">
      <c r="G65" s="1" t="e">
        <f>#REF!</f>
        <v>#REF!</v>
      </c>
      <c r="I65" s="1" t="e">
        <f>#REF!</f>
        <v>#REF!</v>
      </c>
      <c r="K65" s="1" t="e">
        <f>#REF!</f>
        <v>#REF!</v>
      </c>
      <c r="M65" s="1" t="e">
        <f>#REF!</f>
        <v>#REF!</v>
      </c>
      <c r="O65" s="1" t="e">
        <f>#REF!</f>
        <v>#REF!</v>
      </c>
    </row>
    <row r="66" spans="7:15" ht="12.75" hidden="1">
      <c r="G66" s="1" t="e">
        <f>#REF!</f>
        <v>#REF!</v>
      </c>
      <c r="I66" s="1" t="e">
        <f>#REF!</f>
        <v>#REF!</v>
      </c>
      <c r="K66" s="1" t="e">
        <f>#REF!</f>
        <v>#REF!</v>
      </c>
      <c r="M66" s="1" t="e">
        <f>#REF!</f>
        <v>#REF!</v>
      </c>
      <c r="O66" s="1" t="e">
        <f>#REF!</f>
        <v>#REF!</v>
      </c>
    </row>
    <row r="67" spans="7:15" ht="12.75" hidden="1">
      <c r="G67" s="1" t="e">
        <f>#REF!</f>
        <v>#REF!</v>
      </c>
      <c r="I67" s="1" t="e">
        <f>#REF!</f>
        <v>#REF!</v>
      </c>
      <c r="K67" s="1" t="e">
        <f>#REF!</f>
        <v>#REF!</v>
      </c>
      <c r="M67" s="1" t="e">
        <f>#REF!</f>
        <v>#REF!</v>
      </c>
      <c r="O67" s="1" t="e">
        <f>#REF!</f>
        <v>#REF!</v>
      </c>
    </row>
    <row r="68" spans="7:15" ht="12.75" hidden="1">
      <c r="G68" s="1" t="e">
        <f>#REF!</f>
        <v>#REF!</v>
      </c>
      <c r="I68" s="1" t="e">
        <f>#REF!</f>
        <v>#REF!</v>
      </c>
      <c r="K68" s="1" t="e">
        <f>#REF!</f>
        <v>#REF!</v>
      </c>
      <c r="M68" s="1" t="e">
        <f>#REF!</f>
        <v>#REF!</v>
      </c>
      <c r="O68" s="1" t="e">
        <f>#REF!</f>
        <v>#REF!</v>
      </c>
    </row>
    <row r="69" spans="7:15" ht="12.75" hidden="1">
      <c r="G69" s="1" t="e">
        <f>#REF!</f>
        <v>#REF!</v>
      </c>
      <c r="I69" s="1" t="e">
        <f>#REF!</f>
        <v>#REF!</v>
      </c>
      <c r="K69" s="1" t="e">
        <f>#REF!</f>
        <v>#REF!</v>
      </c>
      <c r="M69" s="1" t="e">
        <f>#REF!</f>
        <v>#REF!</v>
      </c>
      <c r="O69" s="1" t="e">
        <f>#REF!</f>
        <v>#REF!</v>
      </c>
    </row>
    <row r="70" spans="7:15" ht="12.75" hidden="1">
      <c r="G70" s="1" t="e">
        <f>#REF!</f>
        <v>#REF!</v>
      </c>
      <c r="I70" s="1" t="e">
        <f>#REF!</f>
        <v>#REF!</v>
      </c>
      <c r="K70" s="1" t="e">
        <f>#REF!</f>
        <v>#REF!</v>
      </c>
      <c r="M70" s="1" t="e">
        <f>#REF!</f>
        <v>#REF!</v>
      </c>
      <c r="O70" s="1" t="e">
        <f>#REF!</f>
        <v>#REF!</v>
      </c>
    </row>
    <row r="71" spans="7:15" ht="12.75" hidden="1">
      <c r="G71" s="1" t="e">
        <f>#REF!</f>
        <v>#REF!</v>
      </c>
      <c r="I71" s="1" t="e">
        <f>#REF!</f>
        <v>#REF!</v>
      </c>
      <c r="K71" s="1" t="e">
        <f>#REF!</f>
        <v>#REF!</v>
      </c>
      <c r="M71" s="1" t="e">
        <f>#REF!</f>
        <v>#REF!</v>
      </c>
      <c r="O71" s="1" t="e">
        <f>#REF!</f>
        <v>#REF!</v>
      </c>
    </row>
    <row r="72" spans="7:15" ht="12.75" hidden="1">
      <c r="G72" s="1" t="e">
        <f>#REF!</f>
        <v>#REF!</v>
      </c>
      <c r="I72" s="1" t="e">
        <f>#REF!</f>
        <v>#REF!</v>
      </c>
      <c r="K72" s="1" t="e">
        <f>#REF!</f>
        <v>#REF!</v>
      </c>
      <c r="M72" s="1" t="e">
        <f>#REF!</f>
        <v>#REF!</v>
      </c>
      <c r="O72" s="1" t="e">
        <f>#REF!</f>
        <v>#REF!</v>
      </c>
    </row>
    <row r="73" spans="7:15" ht="12.75" hidden="1">
      <c r="G73" s="1" t="e">
        <f>#REF!</f>
        <v>#REF!</v>
      </c>
      <c r="I73" s="1" t="e">
        <f>#REF!</f>
        <v>#REF!</v>
      </c>
      <c r="K73" s="1" t="e">
        <f>#REF!</f>
        <v>#REF!</v>
      </c>
      <c r="M73" s="1" t="e">
        <f>#REF!</f>
        <v>#REF!</v>
      </c>
      <c r="O73" s="1" t="e">
        <f>#REF!</f>
        <v>#REF!</v>
      </c>
    </row>
    <row r="74" spans="7:15" ht="12.75" hidden="1">
      <c r="G74" s="1" t="e">
        <f>#REF!</f>
        <v>#REF!</v>
      </c>
      <c r="I74" s="1" t="e">
        <f>#REF!</f>
        <v>#REF!</v>
      </c>
      <c r="K74" s="1" t="e">
        <f>#REF!</f>
        <v>#REF!</v>
      </c>
      <c r="M74" s="1" t="e">
        <f>#REF!</f>
        <v>#REF!</v>
      </c>
      <c r="O74" s="1" t="e">
        <f>#REF!</f>
        <v>#REF!</v>
      </c>
    </row>
    <row r="75" spans="7:15" ht="12.75" hidden="1">
      <c r="G75" s="1" t="e">
        <f>#REF!</f>
        <v>#REF!</v>
      </c>
      <c r="I75" s="1" t="e">
        <f>#REF!</f>
        <v>#REF!</v>
      </c>
      <c r="K75" s="1" t="e">
        <f>#REF!</f>
        <v>#REF!</v>
      </c>
      <c r="M75" s="1" t="e">
        <f>#REF!</f>
        <v>#REF!</v>
      </c>
      <c r="O75" s="1" t="e">
        <f>#REF!</f>
        <v>#REF!</v>
      </c>
    </row>
    <row r="76" spans="7:15" ht="12.75" hidden="1">
      <c r="G76" s="1" t="e">
        <f>#REF!</f>
        <v>#REF!</v>
      </c>
      <c r="I76" s="1" t="e">
        <f>#REF!</f>
        <v>#REF!</v>
      </c>
      <c r="K76" s="1" t="e">
        <f>#REF!</f>
        <v>#REF!</v>
      </c>
      <c r="M76" s="1" t="e">
        <f>#REF!</f>
        <v>#REF!</v>
      </c>
      <c r="O76" s="1" t="e">
        <f>#REF!</f>
        <v>#REF!</v>
      </c>
    </row>
    <row r="77" spans="7:15" ht="12.75" hidden="1">
      <c r="G77" s="1" t="e">
        <f>#REF!</f>
        <v>#REF!</v>
      </c>
      <c r="I77" s="1" t="e">
        <f>#REF!</f>
        <v>#REF!</v>
      </c>
      <c r="K77" s="1" t="e">
        <f>#REF!</f>
        <v>#REF!</v>
      </c>
      <c r="M77" s="1" t="e">
        <f>#REF!</f>
        <v>#REF!</v>
      </c>
      <c r="O77" s="1" t="e">
        <f>#REF!</f>
        <v>#REF!</v>
      </c>
    </row>
    <row r="78" spans="7:15" ht="12.75" hidden="1">
      <c r="G78" s="1" t="e">
        <f>#REF!</f>
        <v>#REF!</v>
      </c>
      <c r="I78" s="1" t="e">
        <f>#REF!</f>
        <v>#REF!</v>
      </c>
      <c r="K78" s="1" t="e">
        <f>#REF!</f>
        <v>#REF!</v>
      </c>
      <c r="M78" s="1" t="e">
        <f>#REF!</f>
        <v>#REF!</v>
      </c>
      <c r="O78" s="1" t="e">
        <f>#REF!</f>
        <v>#REF!</v>
      </c>
    </row>
    <row r="79" spans="7:15" ht="12.75" hidden="1">
      <c r="G79" s="1" t="e">
        <f>#REF!</f>
        <v>#REF!</v>
      </c>
      <c r="I79" s="1" t="e">
        <f>#REF!</f>
        <v>#REF!</v>
      </c>
      <c r="K79" s="1" t="e">
        <f>#REF!</f>
        <v>#REF!</v>
      </c>
      <c r="M79" s="1" t="e">
        <f>#REF!</f>
        <v>#REF!</v>
      </c>
      <c r="O79" s="1" t="e">
        <f>#REF!</f>
        <v>#REF!</v>
      </c>
    </row>
    <row r="80" spans="7:15" ht="12.75" hidden="1">
      <c r="G80" s="1" t="e">
        <f>#REF!</f>
        <v>#REF!</v>
      </c>
      <c r="I80" s="1" t="e">
        <f>#REF!</f>
        <v>#REF!</v>
      </c>
      <c r="K80" s="1" t="e">
        <f>#REF!</f>
        <v>#REF!</v>
      </c>
      <c r="M80" s="1" t="e">
        <f>#REF!</f>
        <v>#REF!</v>
      </c>
      <c r="O80" s="1" t="e">
        <f>#REF!</f>
        <v>#REF!</v>
      </c>
    </row>
    <row r="81" spans="7:15" ht="12.75" hidden="1">
      <c r="G81" s="1" t="e">
        <f>#REF!</f>
        <v>#REF!</v>
      </c>
      <c r="I81" s="1" t="e">
        <f>#REF!</f>
        <v>#REF!</v>
      </c>
      <c r="K81" s="1" t="e">
        <f>#REF!</f>
        <v>#REF!</v>
      </c>
      <c r="M81" s="1" t="e">
        <f>#REF!</f>
        <v>#REF!</v>
      </c>
      <c r="O81" s="1" t="e">
        <f>#REF!</f>
        <v>#REF!</v>
      </c>
    </row>
    <row r="82" spans="7:15" ht="12.75" hidden="1">
      <c r="G82" s="1" t="e">
        <f>#REF!</f>
        <v>#REF!</v>
      </c>
      <c r="I82" s="1" t="e">
        <f>#REF!</f>
        <v>#REF!</v>
      </c>
      <c r="K82" s="1" t="e">
        <f>#REF!</f>
        <v>#REF!</v>
      </c>
      <c r="M82" s="1" t="e">
        <f>#REF!</f>
        <v>#REF!</v>
      </c>
      <c r="O82" s="1" t="e">
        <f>#REF!</f>
        <v>#REF!</v>
      </c>
    </row>
    <row r="83" spans="7:15" ht="12.75" hidden="1">
      <c r="G83" s="1" t="e">
        <f>#REF!</f>
        <v>#REF!</v>
      </c>
      <c r="I83" s="1" t="e">
        <f>#REF!</f>
        <v>#REF!</v>
      </c>
      <c r="K83" s="1" t="e">
        <f>#REF!</f>
        <v>#REF!</v>
      </c>
      <c r="M83" s="1" t="e">
        <f>#REF!</f>
        <v>#REF!</v>
      </c>
      <c r="O83" s="1" t="e">
        <f>#REF!</f>
        <v>#REF!</v>
      </c>
    </row>
    <row r="84" spans="7:15" ht="12.75" hidden="1">
      <c r="G84" s="1" t="e">
        <f>#REF!</f>
        <v>#REF!</v>
      </c>
      <c r="I84" s="1" t="e">
        <f>#REF!</f>
        <v>#REF!</v>
      </c>
      <c r="K84" s="1" t="e">
        <f>#REF!</f>
        <v>#REF!</v>
      </c>
      <c r="M84" s="1" t="e">
        <f>#REF!</f>
        <v>#REF!</v>
      </c>
      <c r="O84" s="1" t="e">
        <f>#REF!</f>
        <v>#REF!</v>
      </c>
    </row>
    <row r="85" spans="7:15" ht="12.75" hidden="1">
      <c r="G85" s="1" t="e">
        <f>#REF!</f>
        <v>#REF!</v>
      </c>
      <c r="I85" s="1" t="e">
        <f>#REF!</f>
        <v>#REF!</v>
      </c>
      <c r="K85" s="1" t="e">
        <f>#REF!</f>
        <v>#REF!</v>
      </c>
      <c r="M85" s="1" t="e">
        <f>#REF!</f>
        <v>#REF!</v>
      </c>
      <c r="O85" s="1" t="e">
        <f>#REF!</f>
        <v>#REF!</v>
      </c>
    </row>
    <row r="86" spans="7:15" ht="12.75" hidden="1">
      <c r="G86" s="1" t="e">
        <f>#REF!</f>
        <v>#REF!</v>
      </c>
      <c r="I86" s="1" t="e">
        <f>#REF!</f>
        <v>#REF!</v>
      </c>
      <c r="K86" s="1" t="e">
        <f>#REF!</f>
        <v>#REF!</v>
      </c>
      <c r="M86" s="1" t="e">
        <f>#REF!</f>
        <v>#REF!</v>
      </c>
      <c r="O86" s="1" t="e">
        <f>#REF!</f>
        <v>#REF!</v>
      </c>
    </row>
    <row r="87" spans="7:15" ht="12.75" hidden="1">
      <c r="G87" s="1" t="e">
        <f>#REF!</f>
        <v>#REF!</v>
      </c>
      <c r="I87" s="1" t="e">
        <f>#REF!</f>
        <v>#REF!</v>
      </c>
      <c r="K87" s="1" t="e">
        <f>#REF!</f>
        <v>#REF!</v>
      </c>
      <c r="M87" s="1" t="e">
        <f>#REF!</f>
        <v>#REF!</v>
      </c>
      <c r="O87" s="1" t="e">
        <f>#REF!</f>
        <v>#REF!</v>
      </c>
    </row>
    <row r="88" spans="7:15" ht="12.75" hidden="1">
      <c r="G88" s="1" t="e">
        <f>#REF!</f>
        <v>#REF!</v>
      </c>
      <c r="I88" s="1" t="e">
        <f>#REF!</f>
        <v>#REF!</v>
      </c>
      <c r="K88" s="1" t="e">
        <f>#REF!</f>
        <v>#REF!</v>
      </c>
      <c r="M88" s="1" t="e">
        <f>#REF!</f>
        <v>#REF!</v>
      </c>
      <c r="O88" s="1" t="e">
        <f>#REF!</f>
        <v>#REF!</v>
      </c>
    </row>
    <row r="89" spans="7:15" ht="12.75" hidden="1">
      <c r="G89" s="1" t="e">
        <f>#REF!</f>
        <v>#REF!</v>
      </c>
      <c r="I89" s="1" t="e">
        <f>#REF!</f>
        <v>#REF!</v>
      </c>
      <c r="K89" s="1" t="e">
        <f>#REF!</f>
        <v>#REF!</v>
      </c>
      <c r="M89" s="1" t="e">
        <f>#REF!</f>
        <v>#REF!</v>
      </c>
      <c r="O89" s="1" t="e">
        <f>#REF!</f>
        <v>#REF!</v>
      </c>
    </row>
    <row r="90" spans="7:15" ht="12.75" hidden="1">
      <c r="G90" s="1" t="e">
        <f>#REF!</f>
        <v>#REF!</v>
      </c>
      <c r="I90" s="1" t="e">
        <f>#REF!</f>
        <v>#REF!</v>
      </c>
      <c r="K90" s="1" t="e">
        <f>#REF!</f>
        <v>#REF!</v>
      </c>
      <c r="M90" s="1" t="e">
        <f>#REF!</f>
        <v>#REF!</v>
      </c>
      <c r="O90" s="1" t="e">
        <f>#REF!</f>
        <v>#REF!</v>
      </c>
    </row>
    <row r="91" spans="7:15" ht="12.75" hidden="1">
      <c r="G91" s="1" t="e">
        <f>#REF!</f>
        <v>#REF!</v>
      </c>
      <c r="I91" s="1" t="e">
        <f>#REF!</f>
        <v>#REF!</v>
      </c>
      <c r="K91" s="1" t="e">
        <f>#REF!</f>
        <v>#REF!</v>
      </c>
      <c r="M91" s="1" t="e">
        <f>#REF!</f>
        <v>#REF!</v>
      </c>
      <c r="O91" s="1" t="e">
        <f>#REF!</f>
        <v>#REF!</v>
      </c>
    </row>
    <row r="92" spans="7:15" ht="12.75" hidden="1">
      <c r="G92" s="1" t="e">
        <f>#REF!</f>
        <v>#REF!</v>
      </c>
      <c r="I92" s="1" t="e">
        <f>#REF!</f>
        <v>#REF!</v>
      </c>
      <c r="K92" s="1" t="e">
        <f>#REF!</f>
        <v>#REF!</v>
      </c>
      <c r="M92" s="1" t="e">
        <f>#REF!</f>
        <v>#REF!</v>
      </c>
      <c r="O92" s="1" t="e">
        <f>#REF!</f>
        <v>#REF!</v>
      </c>
    </row>
    <row r="93" spans="7:15" ht="12.75" hidden="1">
      <c r="G93" s="1" t="e">
        <f>#REF!</f>
        <v>#REF!</v>
      </c>
      <c r="I93" s="1" t="e">
        <f>#REF!</f>
        <v>#REF!</v>
      </c>
      <c r="K93" s="1" t="e">
        <f>#REF!</f>
        <v>#REF!</v>
      </c>
      <c r="M93" s="1" t="e">
        <f>#REF!</f>
        <v>#REF!</v>
      </c>
      <c r="O93" s="1" t="e">
        <f>#REF!</f>
        <v>#REF!</v>
      </c>
    </row>
    <row r="94" ht="12.75" hidden="1"/>
    <row r="95" ht="12.75" hidden="1"/>
    <row r="96" ht="12.75" hidden="1"/>
  </sheetData>
  <sheetProtection password="CF6C" sheet="1"/>
  <mergeCells count="31">
    <mergeCell ref="P7:Q7"/>
    <mergeCell ref="AO6:AO8"/>
    <mergeCell ref="AJ7:AK7"/>
    <mergeCell ref="AD7:AE7"/>
    <mergeCell ref="N7:O7"/>
    <mergeCell ref="AN6:AN8"/>
    <mergeCell ref="AF7:AG7"/>
    <mergeCell ref="AH7:AI7"/>
    <mergeCell ref="AL7:AM7"/>
    <mergeCell ref="AP6:AP8"/>
    <mergeCell ref="AQ6:AQ8"/>
    <mergeCell ref="C41:E41"/>
    <mergeCell ref="D1:S1"/>
    <mergeCell ref="AB7:AC7"/>
    <mergeCell ref="Z7:AA7"/>
    <mergeCell ref="H7:I7"/>
    <mergeCell ref="V6:AM6"/>
    <mergeCell ref="J7:K7"/>
    <mergeCell ref="D6:U6"/>
    <mergeCell ref="D7:E7"/>
    <mergeCell ref="T7:U7"/>
    <mergeCell ref="B41:B43"/>
    <mergeCell ref="F7:G7"/>
    <mergeCell ref="V7:W7"/>
    <mergeCell ref="X7:Y7"/>
    <mergeCell ref="L7:M7"/>
    <mergeCell ref="B6:B8"/>
    <mergeCell ref="C42:E42"/>
    <mergeCell ref="C43:E43"/>
    <mergeCell ref="C6:C8"/>
    <mergeCell ref="R7:S7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X36:AM39 T36:V39 G37:S39">
      <formula1>0</formula1>
    </dataValidation>
  </dataValidations>
  <printOptions horizontalCentered="1"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BV93"/>
  <sheetViews>
    <sheetView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32" sqref="I32"/>
    </sheetView>
  </sheetViews>
  <sheetFormatPr defaultColWidth="9.00390625" defaultRowHeight="12.75"/>
  <cols>
    <col min="1" max="1" width="1.25" style="1" customWidth="1"/>
    <col min="2" max="2" width="4.375" style="1" bestFit="1" customWidth="1"/>
    <col min="3" max="3" width="40.25390625" style="1" customWidth="1"/>
    <col min="4" max="39" width="8.75390625" style="1" customWidth="1"/>
    <col min="40" max="40" width="9.375" style="1" customWidth="1"/>
    <col min="41" max="41" width="9.25390625" style="1" customWidth="1"/>
    <col min="42" max="16384" width="9.125" style="1" customWidth="1"/>
  </cols>
  <sheetData>
    <row r="1" spans="4:40" ht="25.5" customHeight="1">
      <c r="D1" s="506" t="s">
        <v>100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63"/>
      <c r="U1" s="63"/>
      <c r="AN1" s="1" t="s">
        <v>340</v>
      </c>
    </row>
    <row r="2" spans="2:7" ht="4.5" customHeight="1">
      <c r="B2" s="2"/>
      <c r="C2" s="3"/>
      <c r="D2" s="3"/>
      <c r="E2" s="3"/>
      <c r="F2" s="3"/>
      <c r="G2" s="3"/>
    </row>
    <row r="3" spans="2:11" ht="4.5" customHeight="1">
      <c r="B3" s="20"/>
      <c r="C3" s="20"/>
      <c r="D3" s="225"/>
      <c r="E3" s="225"/>
      <c r="F3" s="76"/>
      <c r="G3" s="76"/>
      <c r="H3" s="155"/>
      <c r="I3" s="76"/>
      <c r="J3" s="76"/>
      <c r="K3" s="76"/>
    </row>
    <row r="4" spans="2:11" ht="4.5" customHeight="1">
      <c r="B4" s="20"/>
      <c r="C4" s="20"/>
      <c r="D4" s="78"/>
      <c r="E4" s="78"/>
      <c r="F4" s="76"/>
      <c r="G4" s="76"/>
      <c r="H4" s="77"/>
      <c r="I4" s="77"/>
      <c r="J4" s="77"/>
      <c r="K4" s="77"/>
    </row>
    <row r="5" spans="2:7" ht="3.75" customHeight="1" thickBot="1">
      <c r="B5" s="5"/>
      <c r="C5" s="5"/>
      <c r="D5" s="5"/>
      <c r="E5" s="5"/>
      <c r="F5" s="5"/>
      <c r="G5" s="5"/>
    </row>
    <row r="6" spans="2:43" ht="24.75" customHeight="1">
      <c r="B6" s="498"/>
      <c r="C6" s="525"/>
      <c r="D6" s="513" t="s">
        <v>96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522" t="s">
        <v>72</v>
      </c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523"/>
      <c r="AK6" s="523"/>
      <c r="AL6" s="523"/>
      <c r="AM6" s="524"/>
      <c r="AN6" s="509" t="s">
        <v>338</v>
      </c>
      <c r="AO6" s="509" t="s">
        <v>339</v>
      </c>
      <c r="AP6" s="509" t="s">
        <v>345</v>
      </c>
      <c r="AQ6" s="509" t="s">
        <v>346</v>
      </c>
    </row>
    <row r="7" spans="2:43" ht="51.75" customHeight="1">
      <c r="B7" s="499"/>
      <c r="C7" s="526"/>
      <c r="D7" s="520" t="s">
        <v>8</v>
      </c>
      <c r="E7" s="521"/>
      <c r="F7" s="503" t="s">
        <v>89</v>
      </c>
      <c r="G7" s="503"/>
      <c r="H7" s="503" t="s">
        <v>43</v>
      </c>
      <c r="I7" s="503"/>
      <c r="J7" s="503" t="s">
        <v>45</v>
      </c>
      <c r="K7" s="503"/>
      <c r="L7" s="503" t="s">
        <v>90</v>
      </c>
      <c r="M7" s="503"/>
      <c r="N7" s="503" t="s">
        <v>44</v>
      </c>
      <c r="O7" s="503"/>
      <c r="P7" s="503" t="s">
        <v>91</v>
      </c>
      <c r="Q7" s="503"/>
      <c r="R7" s="503" t="s">
        <v>46</v>
      </c>
      <c r="S7" s="503"/>
      <c r="T7" s="503" t="s">
        <v>92</v>
      </c>
      <c r="U7" s="527"/>
      <c r="V7" s="517" t="s">
        <v>8</v>
      </c>
      <c r="W7" s="518"/>
      <c r="X7" s="519" t="s">
        <v>89</v>
      </c>
      <c r="Y7" s="496"/>
      <c r="Z7" s="496" t="s">
        <v>43</v>
      </c>
      <c r="AA7" s="496"/>
      <c r="AB7" s="496" t="s">
        <v>45</v>
      </c>
      <c r="AC7" s="496"/>
      <c r="AD7" s="496" t="s">
        <v>90</v>
      </c>
      <c r="AE7" s="496"/>
      <c r="AF7" s="496" t="s">
        <v>44</v>
      </c>
      <c r="AG7" s="496"/>
      <c r="AH7" s="496" t="s">
        <v>91</v>
      </c>
      <c r="AI7" s="496"/>
      <c r="AJ7" s="496" t="s">
        <v>46</v>
      </c>
      <c r="AK7" s="496"/>
      <c r="AL7" s="496" t="s">
        <v>55</v>
      </c>
      <c r="AM7" s="516"/>
      <c r="AN7" s="509"/>
      <c r="AO7" s="509"/>
      <c r="AP7" s="509"/>
      <c r="AQ7" s="509"/>
    </row>
    <row r="8" spans="2:43" ht="25.5">
      <c r="B8" s="499"/>
      <c r="C8" s="526"/>
      <c r="D8" s="126" t="s">
        <v>97</v>
      </c>
      <c r="E8" s="81" t="s">
        <v>98</v>
      </c>
      <c r="F8" s="80" t="s">
        <v>97</v>
      </c>
      <c r="G8" s="81" t="s">
        <v>98</v>
      </c>
      <c r="H8" s="80" t="s">
        <v>97</v>
      </c>
      <c r="I8" s="81" t="s">
        <v>98</v>
      </c>
      <c r="J8" s="80" t="s">
        <v>97</v>
      </c>
      <c r="K8" s="81" t="s">
        <v>98</v>
      </c>
      <c r="L8" s="80" t="s">
        <v>97</v>
      </c>
      <c r="M8" s="81" t="s">
        <v>98</v>
      </c>
      <c r="N8" s="80" t="s">
        <v>97</v>
      </c>
      <c r="O8" s="81" t="s">
        <v>98</v>
      </c>
      <c r="P8" s="80" t="s">
        <v>97</v>
      </c>
      <c r="Q8" s="81" t="s">
        <v>98</v>
      </c>
      <c r="R8" s="80" t="s">
        <v>97</v>
      </c>
      <c r="S8" s="81" t="s">
        <v>98</v>
      </c>
      <c r="T8" s="80" t="s">
        <v>97</v>
      </c>
      <c r="U8" s="127" t="s">
        <v>98</v>
      </c>
      <c r="V8" s="124" t="s">
        <v>97</v>
      </c>
      <c r="W8" s="82" t="s">
        <v>98</v>
      </c>
      <c r="X8" s="83" t="s">
        <v>97</v>
      </c>
      <c r="Y8" s="84" t="s">
        <v>98</v>
      </c>
      <c r="Z8" s="85" t="s">
        <v>97</v>
      </c>
      <c r="AA8" s="84" t="s">
        <v>98</v>
      </c>
      <c r="AB8" s="85" t="s">
        <v>97</v>
      </c>
      <c r="AC8" s="84" t="s">
        <v>98</v>
      </c>
      <c r="AD8" s="85" t="s">
        <v>97</v>
      </c>
      <c r="AE8" s="84" t="s">
        <v>98</v>
      </c>
      <c r="AF8" s="85" t="s">
        <v>97</v>
      </c>
      <c r="AG8" s="84" t="s">
        <v>98</v>
      </c>
      <c r="AH8" s="85" t="s">
        <v>97</v>
      </c>
      <c r="AI8" s="84" t="s">
        <v>98</v>
      </c>
      <c r="AJ8" s="85" t="s">
        <v>97</v>
      </c>
      <c r="AK8" s="84" t="s">
        <v>98</v>
      </c>
      <c r="AL8" s="85" t="s">
        <v>97</v>
      </c>
      <c r="AM8" s="125" t="s">
        <v>98</v>
      </c>
      <c r="AN8" s="509"/>
      <c r="AO8" s="509"/>
      <c r="AP8" s="509"/>
      <c r="AQ8" s="509"/>
    </row>
    <row r="9" spans="2:39" ht="12.75">
      <c r="B9" s="8" t="s">
        <v>31</v>
      </c>
      <c r="C9" s="99" t="s">
        <v>32</v>
      </c>
      <c r="D9" s="8">
        <v>1</v>
      </c>
      <c r="E9" s="64">
        <v>2</v>
      </c>
      <c r="F9" s="64">
        <v>3</v>
      </c>
      <c r="G9" s="64">
        <v>4</v>
      </c>
      <c r="H9" s="64">
        <v>5</v>
      </c>
      <c r="I9" s="64">
        <v>6</v>
      </c>
      <c r="J9" s="64">
        <v>7</v>
      </c>
      <c r="K9" s="64">
        <v>8</v>
      </c>
      <c r="L9" s="64">
        <v>9</v>
      </c>
      <c r="M9" s="64">
        <v>10</v>
      </c>
      <c r="N9" s="64">
        <v>11</v>
      </c>
      <c r="O9" s="64">
        <v>12</v>
      </c>
      <c r="P9" s="64">
        <v>13</v>
      </c>
      <c r="Q9" s="64">
        <v>14</v>
      </c>
      <c r="R9" s="64">
        <v>15</v>
      </c>
      <c r="S9" s="64">
        <v>16</v>
      </c>
      <c r="T9" s="64">
        <v>17</v>
      </c>
      <c r="U9" s="99">
        <v>18</v>
      </c>
      <c r="V9" s="8">
        <v>19</v>
      </c>
      <c r="W9" s="64">
        <v>20</v>
      </c>
      <c r="X9" s="64">
        <v>21</v>
      </c>
      <c r="Y9" s="64">
        <v>22</v>
      </c>
      <c r="Z9" s="64">
        <v>23</v>
      </c>
      <c r="AA9" s="64">
        <v>24</v>
      </c>
      <c r="AB9" s="64">
        <v>25</v>
      </c>
      <c r="AC9" s="64">
        <v>26</v>
      </c>
      <c r="AD9" s="64">
        <v>27</v>
      </c>
      <c r="AE9" s="64">
        <v>28</v>
      </c>
      <c r="AF9" s="64">
        <v>29</v>
      </c>
      <c r="AG9" s="64">
        <v>30</v>
      </c>
      <c r="AH9" s="64">
        <v>31</v>
      </c>
      <c r="AI9" s="64">
        <v>32</v>
      </c>
      <c r="AJ9" s="64">
        <v>33</v>
      </c>
      <c r="AK9" s="64">
        <v>34</v>
      </c>
      <c r="AL9" s="64">
        <v>35</v>
      </c>
      <c r="AM9" s="99">
        <v>36</v>
      </c>
    </row>
    <row r="10" spans="2:43" ht="26.25" customHeight="1">
      <c r="B10" s="113">
        <v>1</v>
      </c>
      <c r="C10" s="114" t="s">
        <v>7</v>
      </c>
      <c r="D10" s="62">
        <f>'Р.I. Обслужено'!I15</f>
        <v>0</v>
      </c>
      <c r="E10" s="62">
        <f>G10+I10+K10+M10+O10+Q10+S10+U10</f>
        <v>0</v>
      </c>
      <c r="F10" s="79"/>
      <c r="G10" s="89">
        <f aca="true" t="shared" si="0" ref="G10:U10">SUM(G11:G25)</f>
        <v>0</v>
      </c>
      <c r="H10" s="79"/>
      <c r="I10" s="89">
        <f t="shared" si="0"/>
        <v>0</v>
      </c>
      <c r="J10" s="79"/>
      <c r="K10" s="89">
        <f t="shared" si="0"/>
        <v>0</v>
      </c>
      <c r="L10" s="79"/>
      <c r="M10" s="89">
        <f t="shared" si="0"/>
        <v>0</v>
      </c>
      <c r="N10" s="79"/>
      <c r="O10" s="89">
        <f t="shared" si="0"/>
        <v>0</v>
      </c>
      <c r="P10" s="79"/>
      <c r="Q10" s="89">
        <f t="shared" si="0"/>
        <v>0</v>
      </c>
      <c r="R10" s="79"/>
      <c r="S10" s="89">
        <f t="shared" si="0"/>
        <v>0</v>
      </c>
      <c r="T10" s="79"/>
      <c r="U10" s="100">
        <f t="shared" si="0"/>
        <v>0</v>
      </c>
      <c r="V10" s="108"/>
      <c r="W10" s="89">
        <f>Y10+AA10+AC10+AE10+AG10+AI10+AK10+AM10</f>
        <v>0</v>
      </c>
      <c r="X10" s="79"/>
      <c r="Y10" s="89">
        <f aca="true" t="shared" si="1" ref="Y10:AM10">SUM(Y11:Y25)</f>
        <v>0</v>
      </c>
      <c r="Z10" s="79"/>
      <c r="AA10" s="89">
        <f t="shared" si="1"/>
        <v>0</v>
      </c>
      <c r="AB10" s="79"/>
      <c r="AC10" s="89">
        <f t="shared" si="1"/>
        <v>0</v>
      </c>
      <c r="AD10" s="79"/>
      <c r="AE10" s="89">
        <f t="shared" si="1"/>
        <v>0</v>
      </c>
      <c r="AF10" s="79"/>
      <c r="AG10" s="89">
        <f t="shared" si="1"/>
        <v>0</v>
      </c>
      <c r="AH10" s="79"/>
      <c r="AI10" s="89">
        <f t="shared" si="1"/>
        <v>0</v>
      </c>
      <c r="AJ10" s="79"/>
      <c r="AK10" s="89">
        <f t="shared" si="1"/>
        <v>0</v>
      </c>
      <c r="AL10" s="79"/>
      <c r="AM10" s="100">
        <f t="shared" si="1"/>
        <v>0</v>
      </c>
      <c r="AN10" s="289">
        <f>IF(AND(F10&lt;=D10,H10&lt;=D10,J10&lt;=D10,L10&lt;=D10,N10&lt;=D10,P10&lt;=D10,R10&lt;=D10,T10&lt;=D10),"","не верно")</f>
      </c>
      <c r="AO10" s="289">
        <f>IF(AND(X10&lt;=V10,Z10&lt;=V10,AB10&lt;=V10,AD10&lt;=V10,AF10&lt;=V10,AH10&lt;=V10,AJ10&lt;=V10,AL10&lt;=V10),"","не верно")</f>
      </c>
      <c r="AP10" s="289">
        <f>IF(AND(G10&gt;=F10,I10&gt;=H10,K10&gt;=J10,M10&gt;=L10,O10&gt;=N10,Q10&gt;=P10,S10&gt;=R10,U10&gt;=T10),"","не верно")</f>
      </c>
      <c r="AQ10" s="289">
        <f>IF(AND(Y10&gt;=X10,AA10&gt;=Z10,AC10&gt;=AB10,AE10&gt;=AD10,AG10&gt;=AF10,AI10&gt;=AH10,AK10&gt;=AJ10,AM10&gt;=AL10),"","не верно")</f>
      </c>
    </row>
    <row r="11" spans="2:43" ht="24" customHeight="1">
      <c r="B11" s="7" t="s">
        <v>15</v>
      </c>
      <c r="C11" s="115" t="s">
        <v>80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0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289">
        <f aca="true" t="shared" si="2" ref="AN11:AN39">IF(AND(F11&lt;=D11,H11&lt;=D11,J11&lt;=D11,L11&lt;=D11,N11&lt;=D11,P11&lt;=D11,R11&lt;=D11,T11&lt;=D11),"","не верно")</f>
      </c>
      <c r="AO11" s="289">
        <f aca="true" t="shared" si="3" ref="AO11:AO39">IF(AND(X11&lt;=V11,Z11&lt;=V11,AB11&lt;=V11,AD11&lt;=V11,AF11&lt;=V11,AH11&lt;=V11,AJ11&lt;=V11,AL11&lt;=V11),"","не верно")</f>
      </c>
      <c r="AP11" s="289">
        <f aca="true" t="shared" si="4" ref="AP11:AP39">IF(AND(G11&gt;=F11,I11&gt;=H11,K11&gt;=J11,M11&gt;=L11,O11&gt;=N11,Q11&gt;=P11,S11&gt;=R11,U11&gt;=T11),"","не верно")</f>
      </c>
      <c r="AQ11" s="289">
        <f aca="true" t="shared" si="5" ref="AQ11:AQ39">IF(AND(Y11&gt;=X11,AA11&gt;=Z11,AC11&gt;=AB11,AE11&gt;=AD11,AG11&gt;=AF11,AI11&gt;=AH11,AK11&gt;=AJ11,AM11&gt;=AL11),"","не верно")</f>
      </c>
    </row>
    <row r="12" spans="2:43" ht="24" customHeight="1">
      <c r="B12" s="8" t="s">
        <v>16</v>
      </c>
      <c r="C12" s="116" t="s">
        <v>4</v>
      </c>
      <c r="D12" s="62">
        <f>'Р.I. Обслужено'!I17</f>
        <v>0</v>
      </c>
      <c r="E12" s="62">
        <f>G12+I12+K12+M12+O12+Q12+S12+U12</f>
        <v>0</v>
      </c>
      <c r="F12" s="376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79"/>
      <c r="U12" s="102"/>
      <c r="V12" s="108"/>
      <c r="W12" s="89">
        <f>Y12+AA12+AC12+AE12+AG12+AI12+AK12+AM12</f>
        <v>0</v>
      </c>
      <c r="X12" s="90"/>
      <c r="Y12" s="90"/>
      <c r="Z12" s="90"/>
      <c r="AA12" s="90"/>
      <c r="AB12" s="90"/>
      <c r="AC12" s="90"/>
      <c r="AD12" s="92"/>
      <c r="AE12" s="92"/>
      <c r="AF12" s="90"/>
      <c r="AG12" s="90"/>
      <c r="AH12" s="90"/>
      <c r="AI12" s="90"/>
      <c r="AJ12" s="90"/>
      <c r="AK12" s="90"/>
      <c r="AL12" s="90"/>
      <c r="AM12" s="107"/>
      <c r="AN12" s="289">
        <f t="shared" si="2"/>
      </c>
      <c r="AO12" s="289">
        <f t="shared" si="3"/>
      </c>
      <c r="AP12" s="289">
        <f t="shared" si="4"/>
      </c>
      <c r="AQ12" s="289">
        <f t="shared" si="5"/>
      </c>
    </row>
    <row r="13" spans="2:43" ht="24">
      <c r="B13" s="8" t="s">
        <v>17</v>
      </c>
      <c r="C13" s="116" t="s">
        <v>81</v>
      </c>
      <c r="D13" s="62">
        <f>'Р.I. Обслужено'!I18</f>
        <v>0</v>
      </c>
      <c r="E13" s="62">
        <f>G13+I13+K13+M13+O13+Q13+S13+U13</f>
        <v>0</v>
      </c>
      <c r="F13" s="376"/>
      <c r="G13" s="90"/>
      <c r="H13" s="90"/>
      <c r="I13" s="90"/>
      <c r="J13" s="90"/>
      <c r="K13" s="90"/>
      <c r="L13" s="90"/>
      <c r="M13" s="90"/>
      <c r="N13" s="92"/>
      <c r="O13" s="90"/>
      <c r="P13" s="90"/>
      <c r="Q13" s="90"/>
      <c r="R13" s="90"/>
      <c r="S13" s="90"/>
      <c r="T13" s="79"/>
      <c r="U13" s="102"/>
      <c r="V13" s="108"/>
      <c r="W13" s="89">
        <f>Y13+AA13+AC13+AE13+AG13+AI13+AK13+AM13</f>
        <v>0</v>
      </c>
      <c r="X13" s="90"/>
      <c r="Y13" s="90"/>
      <c r="Z13" s="90"/>
      <c r="AA13" s="90"/>
      <c r="AB13" s="90"/>
      <c r="AC13" s="90"/>
      <c r="AD13" s="92"/>
      <c r="AE13" s="92"/>
      <c r="AF13" s="90"/>
      <c r="AG13" s="90"/>
      <c r="AH13" s="90"/>
      <c r="AI13" s="90"/>
      <c r="AJ13" s="90"/>
      <c r="AK13" s="90"/>
      <c r="AL13" s="90"/>
      <c r="AM13" s="107"/>
      <c r="AN13" s="289">
        <f t="shared" si="2"/>
      </c>
      <c r="AO13" s="289">
        <f t="shared" si="3"/>
      </c>
      <c r="AP13" s="289">
        <f t="shared" si="4"/>
      </c>
      <c r="AQ13" s="289">
        <f t="shared" si="5"/>
      </c>
    </row>
    <row r="14" spans="2:43" ht="24">
      <c r="B14" s="8" t="s">
        <v>18</v>
      </c>
      <c r="C14" s="116" t="s">
        <v>82</v>
      </c>
      <c r="D14" s="88"/>
      <c r="E14" s="88"/>
      <c r="F14" s="88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101"/>
      <c r="V14" s="13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101"/>
      <c r="AN14" s="289">
        <f t="shared" si="2"/>
      </c>
      <c r="AO14" s="289">
        <f t="shared" si="3"/>
      </c>
      <c r="AP14" s="289">
        <f t="shared" si="4"/>
      </c>
      <c r="AQ14" s="289">
        <f t="shared" si="5"/>
      </c>
    </row>
    <row r="15" spans="2:43" ht="12.75">
      <c r="B15" s="8" t="s">
        <v>19</v>
      </c>
      <c r="C15" s="116" t="s">
        <v>0</v>
      </c>
      <c r="D15" s="62">
        <f>'Р.I. Обслужено'!I20</f>
        <v>0</v>
      </c>
      <c r="E15" s="62">
        <f>G15+I15+K15+M15+O15+Q15+S15+U15</f>
        <v>0</v>
      </c>
      <c r="F15" s="437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6"/>
      <c r="V15" s="131"/>
      <c r="W15" s="91"/>
      <c r="X15" s="91"/>
      <c r="Y15" s="91"/>
      <c r="Z15" s="91"/>
      <c r="AA15" s="91"/>
      <c r="AB15" s="91"/>
      <c r="AC15" s="91"/>
      <c r="AD15" s="91"/>
      <c r="AE15" s="159"/>
      <c r="AF15" s="159"/>
      <c r="AG15" s="159"/>
      <c r="AH15" s="159"/>
      <c r="AI15" s="159"/>
      <c r="AJ15" s="159"/>
      <c r="AK15" s="159"/>
      <c r="AL15" s="159"/>
      <c r="AM15" s="229"/>
      <c r="AN15" s="289">
        <f t="shared" si="2"/>
      </c>
      <c r="AO15" s="289">
        <f t="shared" si="3"/>
      </c>
      <c r="AP15" s="289">
        <f t="shared" si="4"/>
      </c>
      <c r="AQ15" s="289">
        <f t="shared" si="5"/>
      </c>
    </row>
    <row r="16" spans="2:43" ht="28.5" customHeight="1">
      <c r="B16" s="8" t="s">
        <v>20</v>
      </c>
      <c r="C16" s="117" t="s">
        <v>5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101"/>
      <c r="V16" s="108"/>
      <c r="W16" s="89">
        <f>Y16+AA16+AC16+AE16+AG16+AI16+AK16+AM16</f>
        <v>0</v>
      </c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103"/>
      <c r="AN16" s="289">
        <f t="shared" si="2"/>
      </c>
      <c r="AO16" s="289">
        <f t="shared" si="3"/>
      </c>
      <c r="AP16" s="289">
        <f t="shared" si="4"/>
      </c>
      <c r="AQ16" s="289">
        <f t="shared" si="5"/>
      </c>
    </row>
    <row r="17" spans="2:43" ht="12.75">
      <c r="B17" s="9" t="s">
        <v>21</v>
      </c>
      <c r="C17" s="117" t="s">
        <v>40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01"/>
      <c r="V17" s="108"/>
      <c r="W17" s="89">
        <f>Y17+AA17+AC17+AE17+AG17+AI17+AK17+AM17</f>
        <v>0</v>
      </c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103"/>
      <c r="AN17" s="289">
        <f t="shared" si="2"/>
      </c>
      <c r="AO17" s="289">
        <f t="shared" si="3"/>
      </c>
      <c r="AP17" s="289">
        <f t="shared" si="4"/>
      </c>
      <c r="AQ17" s="289">
        <f t="shared" si="5"/>
      </c>
    </row>
    <row r="18" spans="2:43" ht="12.75">
      <c r="B18" s="9" t="s">
        <v>22</v>
      </c>
      <c r="C18" s="117" t="s">
        <v>93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01"/>
      <c r="V18" s="108"/>
      <c r="W18" s="89">
        <f>Y18+AA18+AC18+AE18+AG18+AI18+AK18+AM18</f>
        <v>0</v>
      </c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103"/>
      <c r="AN18" s="289">
        <f t="shared" si="2"/>
      </c>
      <c r="AO18" s="289">
        <f t="shared" si="3"/>
      </c>
      <c r="AP18" s="289">
        <f t="shared" si="4"/>
      </c>
      <c r="AQ18" s="289">
        <f t="shared" si="5"/>
      </c>
    </row>
    <row r="19" spans="2:43" ht="14.25" customHeight="1">
      <c r="B19" s="8" t="s">
        <v>23</v>
      </c>
      <c r="C19" s="117" t="s">
        <v>1</v>
      </c>
      <c r="D19" s="62">
        <f>'Р.I. Обслужено'!I24</f>
        <v>0</v>
      </c>
      <c r="E19" s="62">
        <f>G19+I19+K19+M19+O19+Q19+S19+U19</f>
        <v>0</v>
      </c>
      <c r="F19" s="88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0"/>
      <c r="U19" s="107"/>
      <c r="V19" s="108"/>
      <c r="W19" s="89">
        <f>Y19+AA19+AC19+AE19+AG19+AI19+AK19+AM19</f>
        <v>0</v>
      </c>
      <c r="X19" s="92"/>
      <c r="Y19" s="92"/>
      <c r="Z19" s="92"/>
      <c r="AA19" s="92"/>
      <c r="AB19" s="92"/>
      <c r="AC19" s="92"/>
      <c r="AD19" s="92"/>
      <c r="AE19" s="92"/>
      <c r="AF19" s="90"/>
      <c r="AG19" s="90"/>
      <c r="AH19" s="90"/>
      <c r="AI19" s="90"/>
      <c r="AJ19" s="90"/>
      <c r="AK19" s="90"/>
      <c r="AL19" s="90"/>
      <c r="AM19" s="107"/>
      <c r="AN19" s="289">
        <f t="shared" si="2"/>
      </c>
      <c r="AO19" s="289">
        <f t="shared" si="3"/>
      </c>
      <c r="AP19" s="289">
        <f t="shared" si="4"/>
      </c>
      <c r="AQ19" s="289">
        <f t="shared" si="5"/>
      </c>
    </row>
    <row r="20" spans="2:43" ht="29.25" customHeight="1">
      <c r="B20" s="8" t="s">
        <v>24</v>
      </c>
      <c r="C20" s="117" t="s">
        <v>3</v>
      </c>
      <c r="D20" s="62">
        <f>'Р.I. Обслужено'!I25</f>
        <v>0</v>
      </c>
      <c r="E20" s="62">
        <f>G20+I20+K20+M20+O20+Q20+S20+U20</f>
        <v>0</v>
      </c>
      <c r="F20" s="376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102"/>
      <c r="V20" s="108"/>
      <c r="W20" s="89">
        <f>Y20+AA20+AC20+AE20+AG20+AI20+AK20+AM20</f>
        <v>0</v>
      </c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107"/>
      <c r="AN20" s="289">
        <f t="shared" si="2"/>
      </c>
      <c r="AO20" s="289">
        <f t="shared" si="3"/>
      </c>
      <c r="AP20" s="289">
        <f t="shared" si="4"/>
      </c>
      <c r="AQ20" s="289">
        <f t="shared" si="5"/>
      </c>
    </row>
    <row r="21" spans="2:43" ht="24">
      <c r="B21" s="8" t="s">
        <v>25</v>
      </c>
      <c r="C21" s="117" t="s">
        <v>127</v>
      </c>
      <c r="D21" s="88"/>
      <c r="E21" s="88"/>
      <c r="F21" s="88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1"/>
      <c r="V21" s="13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101"/>
      <c r="AN21" s="289">
        <f t="shared" si="2"/>
      </c>
      <c r="AO21" s="289">
        <f t="shared" si="3"/>
      </c>
      <c r="AP21" s="289">
        <f t="shared" si="4"/>
      </c>
      <c r="AQ21" s="289">
        <f t="shared" si="5"/>
      </c>
    </row>
    <row r="22" spans="2:43" ht="12.75">
      <c r="B22" s="8" t="s">
        <v>26</v>
      </c>
      <c r="C22" s="117" t="s">
        <v>6</v>
      </c>
      <c r="D22" s="88"/>
      <c r="E22" s="88"/>
      <c r="F22" s="88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101"/>
      <c r="V22" s="13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101"/>
      <c r="AN22" s="289">
        <f t="shared" si="2"/>
      </c>
      <c r="AO22" s="289">
        <f t="shared" si="3"/>
      </c>
      <c r="AP22" s="289">
        <f t="shared" si="4"/>
      </c>
      <c r="AQ22" s="289">
        <f t="shared" si="5"/>
      </c>
    </row>
    <row r="23" spans="2:43" ht="12.75">
      <c r="B23" s="10" t="s">
        <v>27</v>
      </c>
      <c r="C23" s="117" t="s">
        <v>39</v>
      </c>
      <c r="D23" s="88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01"/>
      <c r="V23" s="13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101"/>
      <c r="AN23" s="289">
        <f t="shared" si="2"/>
      </c>
      <c r="AO23" s="289">
        <f t="shared" si="3"/>
      </c>
      <c r="AP23" s="289">
        <f t="shared" si="4"/>
      </c>
      <c r="AQ23" s="289">
        <f t="shared" si="5"/>
      </c>
    </row>
    <row r="24" spans="2:43" ht="39.75" customHeight="1">
      <c r="B24" s="10" t="s">
        <v>28</v>
      </c>
      <c r="C24" s="116" t="s">
        <v>84</v>
      </c>
      <c r="D24" s="88"/>
      <c r="E24" s="88"/>
      <c r="F24" s="88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101"/>
      <c r="V24" s="13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101"/>
      <c r="AN24" s="289">
        <f t="shared" si="2"/>
      </c>
      <c r="AO24" s="289">
        <f t="shared" si="3"/>
      </c>
      <c r="AP24" s="289">
        <f t="shared" si="4"/>
      </c>
      <c r="AQ24" s="289">
        <f t="shared" si="5"/>
      </c>
    </row>
    <row r="25" spans="2:43" ht="24">
      <c r="B25" s="118" t="s">
        <v>29</v>
      </c>
      <c r="C25" s="116" t="s">
        <v>2</v>
      </c>
      <c r="D25" s="88"/>
      <c r="E25" s="88"/>
      <c r="F25" s="88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01"/>
      <c r="V25" s="13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101"/>
      <c r="AN25" s="289">
        <f t="shared" si="2"/>
      </c>
      <c r="AO25" s="289">
        <f t="shared" si="3"/>
      </c>
      <c r="AP25" s="289">
        <f t="shared" si="4"/>
      </c>
      <c r="AQ25" s="289">
        <f t="shared" si="5"/>
      </c>
    </row>
    <row r="26" spans="2:43" ht="27.75" customHeight="1">
      <c r="B26" s="119">
        <v>2</v>
      </c>
      <c r="C26" s="120" t="s">
        <v>42</v>
      </c>
      <c r="D26" s="88"/>
      <c r="E26" s="88"/>
      <c r="F26" s="88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101"/>
      <c r="V26" s="13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101"/>
      <c r="AN26" s="289">
        <f t="shared" si="2"/>
      </c>
      <c r="AO26" s="289">
        <f t="shared" si="3"/>
      </c>
      <c r="AP26" s="289">
        <f t="shared" si="4"/>
      </c>
      <c r="AQ26" s="289">
        <f t="shared" si="5"/>
      </c>
    </row>
    <row r="27" spans="2:43" ht="36">
      <c r="B27" s="119">
        <v>3</v>
      </c>
      <c r="C27" s="120" t="s">
        <v>11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375"/>
      <c r="V27" s="37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375"/>
      <c r="AN27" s="289">
        <f t="shared" si="2"/>
      </c>
      <c r="AO27" s="289">
        <f t="shared" si="3"/>
      </c>
      <c r="AP27" s="289">
        <f t="shared" si="4"/>
      </c>
      <c r="AQ27" s="289">
        <f t="shared" si="5"/>
      </c>
    </row>
    <row r="28" spans="2:43" ht="12.75">
      <c r="B28" s="121" t="s">
        <v>56</v>
      </c>
      <c r="C28" s="117" t="s">
        <v>40</v>
      </c>
      <c r="D28" s="88"/>
      <c r="E28" s="88"/>
      <c r="F28" s="88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101"/>
      <c r="V28" s="13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101"/>
      <c r="AN28" s="289">
        <f t="shared" si="2"/>
      </c>
      <c r="AO28" s="289">
        <f t="shared" si="3"/>
      </c>
      <c r="AP28" s="289">
        <f t="shared" si="4"/>
      </c>
      <c r="AQ28" s="289">
        <f t="shared" si="5"/>
      </c>
    </row>
    <row r="29" spans="2:43" ht="12.75">
      <c r="B29" s="121" t="s">
        <v>57</v>
      </c>
      <c r="C29" s="117" t="s">
        <v>41</v>
      </c>
      <c r="D29" s="88"/>
      <c r="E29" s="88"/>
      <c r="F29" s="88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01"/>
      <c r="V29" s="13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101"/>
      <c r="AN29" s="289">
        <f t="shared" si="2"/>
      </c>
      <c r="AO29" s="289">
        <f t="shared" si="3"/>
      </c>
      <c r="AP29" s="289">
        <f t="shared" si="4"/>
      </c>
      <c r="AQ29" s="289">
        <f t="shared" si="5"/>
      </c>
    </row>
    <row r="30" spans="2:43" ht="12.75">
      <c r="B30" s="121" t="s">
        <v>58</v>
      </c>
      <c r="C30" s="117" t="s">
        <v>39</v>
      </c>
      <c r="D30" s="88"/>
      <c r="E30" s="88"/>
      <c r="F30" s="88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101"/>
      <c r="V30" s="13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101"/>
      <c r="AN30" s="289">
        <f t="shared" si="2"/>
      </c>
      <c r="AO30" s="289">
        <f t="shared" si="3"/>
      </c>
      <c r="AP30" s="289">
        <f t="shared" si="4"/>
      </c>
      <c r="AQ30" s="289">
        <f t="shared" si="5"/>
      </c>
    </row>
    <row r="31" spans="2:43" ht="12.75">
      <c r="B31" s="113">
        <v>4</v>
      </c>
      <c r="C31" s="120" t="s">
        <v>79</v>
      </c>
      <c r="D31" s="88"/>
      <c r="E31" s="88"/>
      <c r="F31" s="88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101"/>
      <c r="V31" s="108"/>
      <c r="W31" s="89">
        <f>Y31+AA31+AC31+AE31+AG31+AI31+AK31+AM31</f>
        <v>0</v>
      </c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103"/>
      <c r="AN31" s="289">
        <f t="shared" si="2"/>
      </c>
      <c r="AO31" s="289">
        <f t="shared" si="3"/>
      </c>
      <c r="AP31" s="289">
        <f t="shared" si="4"/>
      </c>
      <c r="AQ31" s="289">
        <f t="shared" si="5"/>
      </c>
    </row>
    <row r="32" spans="2:43" ht="24">
      <c r="B32" s="11">
        <v>5</v>
      </c>
      <c r="C32" s="120" t="s">
        <v>12</v>
      </c>
      <c r="D32" s="62">
        <f>'Р.I. Обслужено'!I37</f>
        <v>0</v>
      </c>
      <c r="E32" s="62">
        <f>G32+I32+K32+M32+O32+Q32+S32+U32</f>
        <v>0</v>
      </c>
      <c r="F32" s="376"/>
      <c r="G32" s="90"/>
      <c r="H32" s="90"/>
      <c r="I32" s="90"/>
      <c r="J32" s="91"/>
      <c r="K32" s="91"/>
      <c r="L32" s="79"/>
      <c r="M32" s="90"/>
      <c r="N32" s="90"/>
      <c r="O32" s="90"/>
      <c r="P32" s="90"/>
      <c r="Q32" s="90"/>
      <c r="R32" s="90"/>
      <c r="S32" s="90"/>
      <c r="T32" s="92"/>
      <c r="U32" s="103"/>
      <c r="V32" s="108"/>
      <c r="W32" s="89">
        <f>Y32+AA32+AC32+AE32+AG32+AI32+AK32+AM32</f>
        <v>0</v>
      </c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103"/>
      <c r="AN32" s="289">
        <f t="shared" si="2"/>
      </c>
      <c r="AO32" s="289">
        <f t="shared" si="3"/>
      </c>
      <c r="AP32" s="289">
        <f t="shared" si="4"/>
      </c>
      <c r="AQ32" s="289">
        <f t="shared" si="5"/>
      </c>
    </row>
    <row r="33" spans="2:43" ht="12.75">
      <c r="B33" s="11">
        <v>6</v>
      </c>
      <c r="C33" s="120" t="s">
        <v>13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101"/>
      <c r="V33" s="13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101"/>
      <c r="AN33" s="289">
        <f t="shared" si="2"/>
      </c>
      <c r="AO33" s="289">
        <f t="shared" si="3"/>
      </c>
      <c r="AP33" s="289">
        <f t="shared" si="4"/>
      </c>
      <c r="AQ33" s="289">
        <f t="shared" si="5"/>
      </c>
    </row>
    <row r="34" spans="2:43" ht="12.75">
      <c r="B34" s="11">
        <v>7</v>
      </c>
      <c r="C34" s="120" t="s">
        <v>33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101"/>
      <c r="V34" s="13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101"/>
      <c r="AN34" s="289">
        <f t="shared" si="2"/>
      </c>
      <c r="AO34" s="289">
        <f t="shared" si="3"/>
      </c>
      <c r="AP34" s="289">
        <f t="shared" si="4"/>
      </c>
      <c r="AQ34" s="289">
        <f t="shared" si="5"/>
      </c>
    </row>
    <row r="35" spans="2:43" ht="20.25" customHeight="1">
      <c r="B35" s="11">
        <v>8</v>
      </c>
      <c r="C35" s="120" t="s">
        <v>14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01"/>
      <c r="V35" s="13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101"/>
      <c r="AN35" s="289">
        <f t="shared" si="2"/>
      </c>
      <c r="AO35" s="289">
        <f t="shared" si="3"/>
      </c>
      <c r="AP35" s="289">
        <f t="shared" si="4"/>
      </c>
      <c r="AQ35" s="289">
        <f t="shared" si="5"/>
      </c>
    </row>
    <row r="36" spans="2:43" ht="12.75">
      <c r="B36" s="119">
        <v>9</v>
      </c>
      <c r="C36" s="120" t="s">
        <v>94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101"/>
      <c r="V36" s="13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101"/>
      <c r="AN36" s="289">
        <f t="shared" si="2"/>
      </c>
      <c r="AO36" s="289">
        <f t="shared" si="3"/>
      </c>
      <c r="AP36" s="289">
        <f t="shared" si="4"/>
      </c>
      <c r="AQ36" s="289">
        <f t="shared" si="5"/>
      </c>
    </row>
    <row r="37" spans="2:43" ht="12.75">
      <c r="B37" s="119">
        <v>10</v>
      </c>
      <c r="C37" s="120" t="s">
        <v>83</v>
      </c>
      <c r="D37" s="62">
        <f>'Р.I. Обслужено'!I42</f>
        <v>0</v>
      </c>
      <c r="E37" s="62">
        <f>G37+I37+K37+M37+O37+Q37+S37+U37</f>
        <v>0</v>
      </c>
      <c r="F37" s="376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102"/>
      <c r="V37" s="108"/>
      <c r="W37" s="89">
        <f>Y37+AA37+AC37+AE37+AG37+AI37+AK37+AM37</f>
        <v>0</v>
      </c>
      <c r="X37" s="92"/>
      <c r="Y37" s="92"/>
      <c r="Z37" s="92"/>
      <c r="AA37" s="92"/>
      <c r="AB37" s="90"/>
      <c r="AC37" s="90"/>
      <c r="AD37" s="90"/>
      <c r="AE37" s="90"/>
      <c r="AF37" s="92"/>
      <c r="AG37" s="92"/>
      <c r="AH37" s="92"/>
      <c r="AI37" s="92"/>
      <c r="AJ37" s="90"/>
      <c r="AK37" s="90"/>
      <c r="AL37" s="92"/>
      <c r="AM37" s="103"/>
      <c r="AN37" s="289">
        <f t="shared" si="2"/>
      </c>
      <c r="AO37" s="289">
        <f t="shared" si="3"/>
      </c>
      <c r="AP37" s="289">
        <f t="shared" si="4"/>
      </c>
      <c r="AQ37" s="289">
        <f t="shared" si="5"/>
      </c>
    </row>
    <row r="38" spans="2:43" ht="12.75">
      <c r="B38" s="119">
        <v>11</v>
      </c>
      <c r="C38" s="120"/>
      <c r="D38" s="62">
        <f>'Р.I. Обслужено'!I43</f>
        <v>0</v>
      </c>
      <c r="E38" s="62">
        <f>G38+I38+K38+M38+O38+Q38+S38+U38</f>
        <v>0</v>
      </c>
      <c r="F38" s="376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102"/>
      <c r="V38" s="108"/>
      <c r="W38" s="89">
        <f>Y38+AA38+AC38+AE38+AG38+AI38+AK38+AM38</f>
        <v>0</v>
      </c>
      <c r="X38" s="92"/>
      <c r="Y38" s="92"/>
      <c r="Z38" s="92"/>
      <c r="AA38" s="92"/>
      <c r="AB38" s="90"/>
      <c r="AC38" s="90"/>
      <c r="AD38" s="90"/>
      <c r="AE38" s="90"/>
      <c r="AF38" s="92"/>
      <c r="AG38" s="92"/>
      <c r="AH38" s="92"/>
      <c r="AI38" s="92"/>
      <c r="AJ38" s="90"/>
      <c r="AK38" s="90"/>
      <c r="AL38" s="92"/>
      <c r="AM38" s="103"/>
      <c r="AN38" s="289">
        <f t="shared" si="2"/>
      </c>
      <c r="AO38" s="289">
        <f t="shared" si="3"/>
      </c>
      <c r="AP38" s="289">
        <f t="shared" si="4"/>
      </c>
      <c r="AQ38" s="289">
        <f t="shared" si="5"/>
      </c>
    </row>
    <row r="39" spans="2:43" ht="13.5" thickBot="1">
      <c r="B39" s="122">
        <v>12</v>
      </c>
      <c r="C39" s="123"/>
      <c r="D39" s="62">
        <f>'Р.I. Обслужено'!I44</f>
        <v>0</v>
      </c>
      <c r="E39" s="104">
        <f>G39+I39+K39+M39+O39+Q39+S39+U39</f>
        <v>0</v>
      </c>
      <c r="F39" s="377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6"/>
      <c r="V39" s="109"/>
      <c r="W39" s="110">
        <f>Y39+AA39+AC39+AE39+AG39+AI39+AK39+AM39</f>
        <v>0</v>
      </c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  <c r="AN39" s="289">
        <f t="shared" si="2"/>
      </c>
      <c r="AO39" s="289">
        <f t="shared" si="3"/>
      </c>
      <c r="AP39" s="289">
        <f t="shared" si="4"/>
      </c>
      <c r="AQ39" s="289">
        <f t="shared" si="5"/>
      </c>
    </row>
    <row r="40" spans="6:7" ht="12.75">
      <c r="F40" s="14"/>
      <c r="G40" s="14"/>
    </row>
    <row r="41" spans="2:74" ht="25.5" customHeight="1">
      <c r="B41" s="488" t="s">
        <v>261</v>
      </c>
      <c r="C41" s="455" t="s">
        <v>76</v>
      </c>
      <c r="D41" s="455"/>
      <c r="E41" s="455"/>
      <c r="F41" s="299">
        <f>IF(AND(SUM(F11:F25)=0,F10=0),"",IF(AND(F10&lt;=SUM(F11:F25),F10&gt;=MAX(F11:F25)),"да",IF(AND(COUNTIF(F11:F25,"&gt;0")=1,SUM(F11:F25)=F10),"Да"," не верно")))</f>
      </c>
      <c r="G41" s="299">
        <f aca="true" t="shared" si="6" ref="G41:AM41">IF(AND(SUM(G11:G25)=0,G10=0),"",IF(AND(G10&lt;=SUM(G11:G25),G10&gt;=MAX(G11:G25)),"да",IF(AND(COUNTIF(G11:G25,"&gt;0")=1,SUM(G11:G25)=G10),"Да"," не верно")))</f>
      </c>
      <c r="H41" s="299">
        <f t="shared" si="6"/>
      </c>
      <c r="I41" s="299">
        <f t="shared" si="6"/>
      </c>
      <c r="J41" s="299">
        <f t="shared" si="6"/>
      </c>
      <c r="K41" s="299">
        <f t="shared" si="6"/>
      </c>
      <c r="L41" s="299">
        <f t="shared" si="6"/>
      </c>
      <c r="M41" s="299">
        <f t="shared" si="6"/>
      </c>
      <c r="N41" s="299">
        <f t="shared" si="6"/>
      </c>
      <c r="O41" s="299">
        <f t="shared" si="6"/>
      </c>
      <c r="P41" s="299">
        <f t="shared" si="6"/>
      </c>
      <c r="Q41" s="299">
        <f t="shared" si="6"/>
      </c>
      <c r="R41" s="299">
        <f t="shared" si="6"/>
      </c>
      <c r="S41" s="299">
        <f t="shared" si="6"/>
      </c>
      <c r="T41" s="299">
        <f t="shared" si="6"/>
      </c>
      <c r="U41" s="299">
        <f t="shared" si="6"/>
      </c>
      <c r="V41" s="299">
        <f t="shared" si="6"/>
      </c>
      <c r="W41" s="299">
        <f t="shared" si="6"/>
      </c>
      <c r="X41" s="299">
        <f t="shared" si="6"/>
      </c>
      <c r="Y41" s="299">
        <f t="shared" si="6"/>
      </c>
      <c r="Z41" s="299">
        <f t="shared" si="6"/>
      </c>
      <c r="AA41" s="299">
        <f t="shared" si="6"/>
      </c>
      <c r="AB41" s="299">
        <f t="shared" si="6"/>
      </c>
      <c r="AC41" s="299">
        <f t="shared" si="6"/>
      </c>
      <c r="AD41" s="299">
        <f t="shared" si="6"/>
      </c>
      <c r="AE41" s="299">
        <f t="shared" si="6"/>
      </c>
      <c r="AF41" s="299">
        <f t="shared" si="6"/>
      </c>
      <c r="AG41" s="299">
        <f t="shared" si="6"/>
      </c>
      <c r="AH41" s="299">
        <f t="shared" si="6"/>
      </c>
      <c r="AI41" s="299">
        <f t="shared" si="6"/>
      </c>
      <c r="AJ41" s="299">
        <f t="shared" si="6"/>
      </c>
      <c r="AK41" s="299">
        <f t="shared" si="6"/>
      </c>
      <c r="AL41" s="299">
        <f t="shared" si="6"/>
      </c>
      <c r="AM41" s="299">
        <f t="shared" si="6"/>
      </c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398"/>
      <c r="BO41" s="398"/>
      <c r="BP41" s="398"/>
      <c r="BQ41" s="398"/>
      <c r="BR41" s="398"/>
      <c r="BS41" s="398"/>
      <c r="BT41" s="398"/>
      <c r="BU41" s="398"/>
      <c r="BV41" s="398"/>
    </row>
    <row r="42" spans="2:74" ht="27" customHeight="1">
      <c r="B42" s="488"/>
      <c r="C42" s="455" t="s">
        <v>77</v>
      </c>
      <c r="D42" s="455"/>
      <c r="E42" s="455"/>
      <c r="F42" s="299">
        <f>IF(SUM(F10:F25)&gt;0,SUM(F11:F25)-F10,"")</f>
      </c>
      <c r="G42" s="299">
        <f>IF(SUM(G10:G25)&gt;0,SUM(G11:G25)-G10,"")</f>
      </c>
      <c r="H42" s="299">
        <f>IF(SUM(H10:H25)&gt;0,SUM(H11:H25)-H10,"")</f>
      </c>
      <c r="I42" s="299">
        <f aca="true" t="shared" si="7" ref="I42:AM42">IF(SUM(I10:I25)&gt;0,SUM(I11:I25)-I10,"")</f>
      </c>
      <c r="J42" s="299">
        <f t="shared" si="7"/>
      </c>
      <c r="K42" s="299">
        <f t="shared" si="7"/>
      </c>
      <c r="L42" s="299">
        <f t="shared" si="7"/>
      </c>
      <c r="M42" s="299">
        <f t="shared" si="7"/>
      </c>
      <c r="N42" s="299">
        <f t="shared" si="7"/>
      </c>
      <c r="O42" s="299">
        <f t="shared" si="7"/>
      </c>
      <c r="P42" s="299">
        <f t="shared" si="7"/>
      </c>
      <c r="Q42" s="299">
        <f t="shared" si="7"/>
      </c>
      <c r="R42" s="299">
        <f t="shared" si="7"/>
      </c>
      <c r="S42" s="299">
        <f t="shared" si="7"/>
      </c>
      <c r="T42" s="299">
        <f t="shared" si="7"/>
      </c>
      <c r="U42" s="299">
        <f t="shared" si="7"/>
      </c>
      <c r="V42" s="299">
        <f t="shared" si="7"/>
      </c>
      <c r="W42" s="299">
        <f t="shared" si="7"/>
      </c>
      <c r="X42" s="299">
        <f t="shared" si="7"/>
      </c>
      <c r="Y42" s="299">
        <f t="shared" si="7"/>
      </c>
      <c r="Z42" s="299">
        <f t="shared" si="7"/>
      </c>
      <c r="AA42" s="299">
        <f t="shared" si="7"/>
      </c>
      <c r="AB42" s="299">
        <f t="shared" si="7"/>
      </c>
      <c r="AC42" s="299">
        <f t="shared" si="7"/>
      </c>
      <c r="AD42" s="299">
        <f t="shared" si="7"/>
      </c>
      <c r="AE42" s="299">
        <f t="shared" si="7"/>
      </c>
      <c r="AF42" s="299">
        <f t="shared" si="7"/>
      </c>
      <c r="AG42" s="299">
        <f t="shared" si="7"/>
      </c>
      <c r="AH42" s="299">
        <f t="shared" si="7"/>
      </c>
      <c r="AI42" s="299">
        <f t="shared" si="7"/>
      </c>
      <c r="AJ42" s="299">
        <f t="shared" si="7"/>
      </c>
      <c r="AK42" s="299">
        <f t="shared" si="7"/>
      </c>
      <c r="AL42" s="299">
        <f t="shared" si="7"/>
      </c>
      <c r="AM42" s="299">
        <f t="shared" si="7"/>
      </c>
      <c r="AR42" s="398"/>
      <c r="AS42" s="398"/>
      <c r="AT42" s="398"/>
      <c r="AU42" s="398"/>
      <c r="AV42" s="398"/>
      <c r="AW42" s="398"/>
      <c r="AX42" s="398"/>
      <c r="AY42" s="398"/>
      <c r="AZ42" s="398"/>
      <c r="BA42" s="398"/>
      <c r="BB42" s="398"/>
      <c r="BC42" s="398"/>
      <c r="BD42" s="398"/>
      <c r="BE42" s="398"/>
      <c r="BF42" s="398"/>
      <c r="BG42" s="398"/>
      <c r="BH42" s="398"/>
      <c r="BI42" s="398"/>
      <c r="BJ42" s="398"/>
      <c r="BK42" s="398"/>
      <c r="BL42" s="398"/>
      <c r="BM42" s="398"/>
      <c r="BN42" s="398"/>
      <c r="BO42" s="398"/>
      <c r="BP42" s="398"/>
      <c r="BQ42" s="398"/>
      <c r="BR42" s="398"/>
      <c r="BS42" s="398"/>
      <c r="BT42" s="398"/>
      <c r="BU42" s="398"/>
      <c r="BV42" s="398"/>
    </row>
    <row r="43" spans="2:74" ht="26.25" customHeight="1">
      <c r="B43" s="488"/>
      <c r="C43" s="455" t="s">
        <v>78</v>
      </c>
      <c r="D43" s="455"/>
      <c r="E43" s="455"/>
      <c r="F43" s="299">
        <f>IF(SUM(F26:F39)=0,"",IF(AND(SUM(F26:F39)&gt;0,F10=0),"да","не верно"))</f>
      </c>
      <c r="G43" s="299">
        <f>IF(SUM(G26:G39)=0,"",IF(AND(SUM(G26:G39)&gt;0,G10=0),"да","не верно"))</f>
      </c>
      <c r="H43" s="299">
        <f>IF(SUM(H26:H39)=0,"",IF(AND(SUM(H26:H39)&gt;0,H10=0),"да","не верно"))</f>
      </c>
      <c r="I43" s="299">
        <f aca="true" t="shared" si="8" ref="I43:AM43">IF(SUM(I26:I39)=0,"",IF(AND(SUM(I26:I39)&gt;0,I10=0),"да","не верно"))</f>
      </c>
      <c r="J43" s="299">
        <f t="shared" si="8"/>
      </c>
      <c r="K43" s="299">
        <f t="shared" si="8"/>
      </c>
      <c r="L43" s="299">
        <f t="shared" si="8"/>
      </c>
      <c r="M43" s="299">
        <f t="shared" si="8"/>
      </c>
      <c r="N43" s="299">
        <f t="shared" si="8"/>
      </c>
      <c r="O43" s="299">
        <f t="shared" si="8"/>
      </c>
      <c r="P43" s="299">
        <f t="shared" si="8"/>
      </c>
      <c r="Q43" s="299">
        <f t="shared" si="8"/>
      </c>
      <c r="R43" s="299">
        <f t="shared" si="8"/>
      </c>
      <c r="S43" s="299">
        <f t="shared" si="8"/>
      </c>
      <c r="T43" s="299">
        <f t="shared" si="8"/>
      </c>
      <c r="U43" s="299">
        <f t="shared" si="8"/>
      </c>
      <c r="V43" s="299">
        <f t="shared" si="8"/>
      </c>
      <c r="W43" s="299">
        <f t="shared" si="8"/>
      </c>
      <c r="X43" s="299">
        <f t="shared" si="8"/>
      </c>
      <c r="Y43" s="299">
        <f t="shared" si="8"/>
      </c>
      <c r="Z43" s="299">
        <f t="shared" si="8"/>
      </c>
      <c r="AA43" s="299">
        <f t="shared" si="8"/>
      </c>
      <c r="AB43" s="299">
        <f t="shared" si="8"/>
      </c>
      <c r="AC43" s="299">
        <f t="shared" si="8"/>
      </c>
      <c r="AD43" s="299">
        <f t="shared" si="8"/>
      </c>
      <c r="AE43" s="299">
        <f t="shared" si="8"/>
      </c>
      <c r="AF43" s="299">
        <f t="shared" si="8"/>
      </c>
      <c r="AG43" s="299">
        <f t="shared" si="8"/>
      </c>
      <c r="AH43" s="299">
        <f t="shared" si="8"/>
      </c>
      <c r="AI43" s="299">
        <f t="shared" si="8"/>
      </c>
      <c r="AJ43" s="299">
        <f t="shared" si="8"/>
      </c>
      <c r="AK43" s="299">
        <f t="shared" si="8"/>
      </c>
      <c r="AL43" s="299">
        <f t="shared" si="8"/>
      </c>
      <c r="AM43" s="299">
        <f t="shared" si="8"/>
      </c>
      <c r="AR43" s="398"/>
      <c r="AS43" s="398"/>
      <c r="AT43" s="398"/>
      <c r="AU43" s="398"/>
      <c r="AV43" s="398"/>
      <c r="AW43" s="398"/>
      <c r="AX43" s="398"/>
      <c r="AY43" s="398"/>
      <c r="AZ43" s="398"/>
      <c r="BA43" s="398"/>
      <c r="BB43" s="398"/>
      <c r="BC43" s="398"/>
      <c r="BD43" s="398"/>
      <c r="BE43" s="398"/>
      <c r="BF43" s="398"/>
      <c r="BG43" s="398"/>
      <c r="BH43" s="398"/>
      <c r="BI43" s="398"/>
      <c r="BJ43" s="398"/>
      <c r="BK43" s="398"/>
      <c r="BL43" s="398"/>
      <c r="BM43" s="398"/>
      <c r="BN43" s="398"/>
      <c r="BO43" s="398"/>
      <c r="BP43" s="398"/>
      <c r="BQ43" s="398"/>
      <c r="BR43" s="398"/>
      <c r="BS43" s="398"/>
      <c r="BT43" s="398"/>
      <c r="BU43" s="398"/>
      <c r="BV43" s="398"/>
    </row>
    <row r="44" spans="6:7" ht="16.5" customHeight="1">
      <c r="F44" s="14"/>
      <c r="G44" s="14"/>
    </row>
    <row r="45" spans="6:7" ht="12.75">
      <c r="F45" s="14"/>
      <c r="G45" s="14"/>
    </row>
    <row r="46" spans="6:7" ht="12.75">
      <c r="F46" s="14"/>
      <c r="G46" s="14"/>
    </row>
    <row r="47" spans="6:7" ht="12.75">
      <c r="F47" s="14"/>
      <c r="G47" s="14"/>
    </row>
    <row r="48" spans="6:7" ht="12.75">
      <c r="F48" s="14"/>
      <c r="G48" s="14"/>
    </row>
    <row r="49" spans="6:7" ht="12.75">
      <c r="F49" s="14"/>
      <c r="G49" s="14"/>
    </row>
    <row r="50" spans="6:7" ht="12.75">
      <c r="F50" s="14"/>
      <c r="G50" s="14"/>
    </row>
    <row r="51" spans="6:7" ht="12.75">
      <c r="F51" s="14"/>
      <c r="G51" s="14"/>
    </row>
    <row r="52" spans="6:7" ht="12.75">
      <c r="F52" s="14"/>
      <c r="G52" s="14"/>
    </row>
    <row r="53" spans="6:7" ht="12.75">
      <c r="F53" s="14"/>
      <c r="G53" s="14"/>
    </row>
    <row r="54" spans="6:7" ht="12.75">
      <c r="F54" s="14"/>
      <c r="G54" s="14"/>
    </row>
    <row r="55" spans="6:7" ht="12.75">
      <c r="F55" s="14"/>
      <c r="G55" s="14"/>
    </row>
    <row r="56" spans="6:7" ht="12.75">
      <c r="F56" s="14"/>
      <c r="G56" s="14"/>
    </row>
    <row r="57" spans="6:7" ht="12.75">
      <c r="F57" s="14"/>
      <c r="G57" s="14"/>
    </row>
    <row r="58" spans="6:7" ht="12.75">
      <c r="F58" s="14"/>
      <c r="G58" s="14"/>
    </row>
    <row r="62" ht="9.75" customHeight="1"/>
    <row r="63" spans="6:16" ht="0.75" customHeight="1" hidden="1" thickBot="1">
      <c r="F63" s="6"/>
      <c r="G63" s="6">
        <v>24</v>
      </c>
      <c r="H63" s="6"/>
      <c r="I63" s="6">
        <v>26</v>
      </c>
      <c r="J63" s="6"/>
      <c r="K63" s="6">
        <v>28</v>
      </c>
      <c r="L63" s="6"/>
      <c r="M63" s="6">
        <v>30</v>
      </c>
      <c r="N63" s="6"/>
      <c r="O63" s="6">
        <v>32</v>
      </c>
      <c r="P63" s="73"/>
    </row>
    <row r="64" spans="7:15" ht="12.75" hidden="1">
      <c r="G64" s="1" t="e">
        <f>#REF!</f>
        <v>#REF!</v>
      </c>
      <c r="I64" s="1" t="e">
        <f>#REF!</f>
        <v>#REF!</v>
      </c>
      <c r="K64" s="1" t="e">
        <f>#REF!</f>
        <v>#REF!</v>
      </c>
      <c r="M64" s="1" t="e">
        <f>#REF!</f>
        <v>#REF!</v>
      </c>
      <c r="O64" s="1" t="e">
        <f>#REF!</f>
        <v>#REF!</v>
      </c>
    </row>
    <row r="65" spans="7:15" ht="12.75" hidden="1">
      <c r="G65" s="1" t="e">
        <f>#REF!</f>
        <v>#REF!</v>
      </c>
      <c r="I65" s="1" t="e">
        <f>#REF!</f>
        <v>#REF!</v>
      </c>
      <c r="K65" s="1" t="e">
        <f>#REF!</f>
        <v>#REF!</v>
      </c>
      <c r="M65" s="1" t="e">
        <f>#REF!</f>
        <v>#REF!</v>
      </c>
      <c r="O65" s="1" t="e">
        <f>#REF!</f>
        <v>#REF!</v>
      </c>
    </row>
    <row r="66" spans="7:15" ht="12.75" hidden="1">
      <c r="G66" s="1" t="e">
        <f>#REF!</f>
        <v>#REF!</v>
      </c>
      <c r="I66" s="1" t="e">
        <f>#REF!</f>
        <v>#REF!</v>
      </c>
      <c r="K66" s="1" t="e">
        <f>#REF!</f>
        <v>#REF!</v>
      </c>
      <c r="M66" s="1" t="e">
        <f>#REF!</f>
        <v>#REF!</v>
      </c>
      <c r="O66" s="1" t="e">
        <f>#REF!</f>
        <v>#REF!</v>
      </c>
    </row>
    <row r="67" spans="7:15" ht="12.75" hidden="1">
      <c r="G67" s="1" t="e">
        <f>#REF!</f>
        <v>#REF!</v>
      </c>
      <c r="I67" s="1" t="e">
        <f>#REF!</f>
        <v>#REF!</v>
      </c>
      <c r="K67" s="1" t="e">
        <f>#REF!</f>
        <v>#REF!</v>
      </c>
      <c r="M67" s="1" t="e">
        <f>#REF!</f>
        <v>#REF!</v>
      </c>
      <c r="O67" s="1" t="e">
        <f>#REF!</f>
        <v>#REF!</v>
      </c>
    </row>
    <row r="68" spans="7:15" ht="12.75" hidden="1">
      <c r="G68" s="1" t="e">
        <f>#REF!</f>
        <v>#REF!</v>
      </c>
      <c r="I68" s="1" t="e">
        <f>#REF!</f>
        <v>#REF!</v>
      </c>
      <c r="K68" s="1" t="e">
        <f>#REF!</f>
        <v>#REF!</v>
      </c>
      <c r="M68" s="1" t="e">
        <f>#REF!</f>
        <v>#REF!</v>
      </c>
      <c r="O68" s="1" t="e">
        <f>#REF!</f>
        <v>#REF!</v>
      </c>
    </row>
    <row r="69" spans="7:15" ht="12.75" hidden="1">
      <c r="G69" s="1" t="e">
        <f>#REF!</f>
        <v>#REF!</v>
      </c>
      <c r="I69" s="1" t="e">
        <f>#REF!</f>
        <v>#REF!</v>
      </c>
      <c r="K69" s="1" t="e">
        <f>#REF!</f>
        <v>#REF!</v>
      </c>
      <c r="M69" s="1" t="e">
        <f>#REF!</f>
        <v>#REF!</v>
      </c>
      <c r="O69" s="1" t="e">
        <f>#REF!</f>
        <v>#REF!</v>
      </c>
    </row>
    <row r="70" spans="7:15" ht="12.75" hidden="1">
      <c r="G70" s="1" t="e">
        <f>#REF!</f>
        <v>#REF!</v>
      </c>
      <c r="I70" s="1" t="e">
        <f>#REF!</f>
        <v>#REF!</v>
      </c>
      <c r="K70" s="1" t="e">
        <f>#REF!</f>
        <v>#REF!</v>
      </c>
      <c r="M70" s="1" t="e">
        <f>#REF!</f>
        <v>#REF!</v>
      </c>
      <c r="O70" s="1" t="e">
        <f>#REF!</f>
        <v>#REF!</v>
      </c>
    </row>
    <row r="71" spans="7:15" ht="12.75" hidden="1">
      <c r="G71" s="1" t="e">
        <f>#REF!</f>
        <v>#REF!</v>
      </c>
      <c r="I71" s="1" t="e">
        <f>#REF!</f>
        <v>#REF!</v>
      </c>
      <c r="K71" s="1" t="e">
        <f>#REF!</f>
        <v>#REF!</v>
      </c>
      <c r="M71" s="1" t="e">
        <f>#REF!</f>
        <v>#REF!</v>
      </c>
      <c r="O71" s="1" t="e">
        <f>#REF!</f>
        <v>#REF!</v>
      </c>
    </row>
    <row r="72" spans="7:15" ht="12.75" hidden="1">
      <c r="G72" s="1" t="e">
        <f>#REF!</f>
        <v>#REF!</v>
      </c>
      <c r="I72" s="1" t="e">
        <f>#REF!</f>
        <v>#REF!</v>
      </c>
      <c r="K72" s="1" t="e">
        <f>#REF!</f>
        <v>#REF!</v>
      </c>
      <c r="M72" s="1" t="e">
        <f>#REF!</f>
        <v>#REF!</v>
      </c>
      <c r="O72" s="1" t="e">
        <f>#REF!</f>
        <v>#REF!</v>
      </c>
    </row>
    <row r="73" spans="7:15" ht="12.75" hidden="1">
      <c r="G73" s="1" t="e">
        <f>#REF!</f>
        <v>#REF!</v>
      </c>
      <c r="I73" s="1" t="e">
        <f>#REF!</f>
        <v>#REF!</v>
      </c>
      <c r="K73" s="1" t="e">
        <f>#REF!</f>
        <v>#REF!</v>
      </c>
      <c r="M73" s="1" t="e">
        <f>#REF!</f>
        <v>#REF!</v>
      </c>
      <c r="O73" s="1" t="e">
        <f>#REF!</f>
        <v>#REF!</v>
      </c>
    </row>
    <row r="74" spans="7:15" ht="12.75" hidden="1">
      <c r="G74" s="1" t="e">
        <f>#REF!</f>
        <v>#REF!</v>
      </c>
      <c r="I74" s="1" t="e">
        <f>#REF!</f>
        <v>#REF!</v>
      </c>
      <c r="K74" s="1" t="e">
        <f>#REF!</f>
        <v>#REF!</v>
      </c>
      <c r="M74" s="1" t="e">
        <f>#REF!</f>
        <v>#REF!</v>
      </c>
      <c r="O74" s="1" t="e">
        <f>#REF!</f>
        <v>#REF!</v>
      </c>
    </row>
    <row r="75" spans="7:15" ht="12.75" hidden="1">
      <c r="G75" s="1" t="e">
        <f>#REF!</f>
        <v>#REF!</v>
      </c>
      <c r="I75" s="1" t="e">
        <f>#REF!</f>
        <v>#REF!</v>
      </c>
      <c r="K75" s="1" t="e">
        <f>#REF!</f>
        <v>#REF!</v>
      </c>
      <c r="M75" s="1" t="e">
        <f>#REF!</f>
        <v>#REF!</v>
      </c>
      <c r="O75" s="1" t="e">
        <f>#REF!</f>
        <v>#REF!</v>
      </c>
    </row>
    <row r="76" spans="7:15" ht="12.75" hidden="1">
      <c r="G76" s="1" t="e">
        <f>#REF!</f>
        <v>#REF!</v>
      </c>
      <c r="I76" s="1" t="e">
        <f>#REF!</f>
        <v>#REF!</v>
      </c>
      <c r="K76" s="1" t="e">
        <f>#REF!</f>
        <v>#REF!</v>
      </c>
      <c r="M76" s="1" t="e">
        <f>#REF!</f>
        <v>#REF!</v>
      </c>
      <c r="O76" s="1" t="e">
        <f>#REF!</f>
        <v>#REF!</v>
      </c>
    </row>
    <row r="77" spans="7:15" ht="12.75" hidden="1">
      <c r="G77" s="1" t="e">
        <f>#REF!</f>
        <v>#REF!</v>
      </c>
      <c r="I77" s="1" t="e">
        <f>#REF!</f>
        <v>#REF!</v>
      </c>
      <c r="K77" s="1" t="e">
        <f>#REF!</f>
        <v>#REF!</v>
      </c>
      <c r="M77" s="1" t="e">
        <f>#REF!</f>
        <v>#REF!</v>
      </c>
      <c r="O77" s="1" t="e">
        <f>#REF!</f>
        <v>#REF!</v>
      </c>
    </row>
    <row r="78" spans="7:15" ht="12.75" hidden="1">
      <c r="G78" s="1" t="e">
        <f>#REF!</f>
        <v>#REF!</v>
      </c>
      <c r="I78" s="1" t="e">
        <f>#REF!</f>
        <v>#REF!</v>
      </c>
      <c r="K78" s="1" t="e">
        <f>#REF!</f>
        <v>#REF!</v>
      </c>
      <c r="M78" s="1" t="e">
        <f>#REF!</f>
        <v>#REF!</v>
      </c>
      <c r="O78" s="1" t="e">
        <f>#REF!</f>
        <v>#REF!</v>
      </c>
    </row>
    <row r="79" spans="7:15" ht="12.75" hidden="1">
      <c r="G79" s="1" t="e">
        <f>#REF!</f>
        <v>#REF!</v>
      </c>
      <c r="I79" s="1" t="e">
        <f>#REF!</f>
        <v>#REF!</v>
      </c>
      <c r="K79" s="1" t="e">
        <f>#REF!</f>
        <v>#REF!</v>
      </c>
      <c r="M79" s="1" t="e">
        <f>#REF!</f>
        <v>#REF!</v>
      </c>
      <c r="O79" s="1" t="e">
        <f>#REF!</f>
        <v>#REF!</v>
      </c>
    </row>
    <row r="80" spans="7:15" ht="12.75" hidden="1">
      <c r="G80" s="1" t="e">
        <f>#REF!</f>
        <v>#REF!</v>
      </c>
      <c r="I80" s="1" t="e">
        <f>#REF!</f>
        <v>#REF!</v>
      </c>
      <c r="K80" s="1" t="e">
        <f>#REF!</f>
        <v>#REF!</v>
      </c>
      <c r="M80" s="1" t="e">
        <f>#REF!</f>
        <v>#REF!</v>
      </c>
      <c r="O80" s="1" t="e">
        <f>#REF!</f>
        <v>#REF!</v>
      </c>
    </row>
    <row r="81" spans="7:15" ht="12.75" hidden="1">
      <c r="G81" s="1" t="e">
        <f>#REF!</f>
        <v>#REF!</v>
      </c>
      <c r="I81" s="1" t="e">
        <f>#REF!</f>
        <v>#REF!</v>
      </c>
      <c r="K81" s="1" t="e">
        <f>#REF!</f>
        <v>#REF!</v>
      </c>
      <c r="M81" s="1" t="e">
        <f>#REF!</f>
        <v>#REF!</v>
      </c>
      <c r="O81" s="1" t="e">
        <f>#REF!</f>
        <v>#REF!</v>
      </c>
    </row>
    <row r="82" spans="7:15" ht="12.75" hidden="1">
      <c r="G82" s="1" t="e">
        <f>#REF!</f>
        <v>#REF!</v>
      </c>
      <c r="I82" s="1" t="e">
        <f>#REF!</f>
        <v>#REF!</v>
      </c>
      <c r="K82" s="1" t="e">
        <f>#REF!</f>
        <v>#REF!</v>
      </c>
      <c r="M82" s="1" t="e">
        <f>#REF!</f>
        <v>#REF!</v>
      </c>
      <c r="O82" s="1" t="e">
        <f>#REF!</f>
        <v>#REF!</v>
      </c>
    </row>
    <row r="83" spans="7:15" ht="12.75" hidden="1">
      <c r="G83" s="1" t="e">
        <f>#REF!</f>
        <v>#REF!</v>
      </c>
      <c r="I83" s="1" t="e">
        <f>#REF!</f>
        <v>#REF!</v>
      </c>
      <c r="K83" s="1" t="e">
        <f>#REF!</f>
        <v>#REF!</v>
      </c>
      <c r="M83" s="1" t="e">
        <f>#REF!</f>
        <v>#REF!</v>
      </c>
      <c r="O83" s="1" t="e">
        <f>#REF!</f>
        <v>#REF!</v>
      </c>
    </row>
    <row r="84" spans="7:15" ht="12.75" hidden="1">
      <c r="G84" s="1" t="e">
        <f>#REF!</f>
        <v>#REF!</v>
      </c>
      <c r="I84" s="1" t="e">
        <f>#REF!</f>
        <v>#REF!</v>
      </c>
      <c r="K84" s="1" t="e">
        <f>#REF!</f>
        <v>#REF!</v>
      </c>
      <c r="M84" s="1" t="e">
        <f>#REF!</f>
        <v>#REF!</v>
      </c>
      <c r="O84" s="1" t="e">
        <f>#REF!</f>
        <v>#REF!</v>
      </c>
    </row>
    <row r="85" spans="7:15" ht="12.75" hidden="1">
      <c r="G85" s="1" t="e">
        <f>#REF!</f>
        <v>#REF!</v>
      </c>
      <c r="I85" s="1" t="e">
        <f>#REF!</f>
        <v>#REF!</v>
      </c>
      <c r="K85" s="1" t="e">
        <f>#REF!</f>
        <v>#REF!</v>
      </c>
      <c r="M85" s="1" t="e">
        <f>#REF!</f>
        <v>#REF!</v>
      </c>
      <c r="O85" s="1" t="e">
        <f>#REF!</f>
        <v>#REF!</v>
      </c>
    </row>
    <row r="86" spans="7:15" ht="12.75" hidden="1">
      <c r="G86" s="1" t="e">
        <f>#REF!</f>
        <v>#REF!</v>
      </c>
      <c r="I86" s="1" t="e">
        <f>#REF!</f>
        <v>#REF!</v>
      </c>
      <c r="K86" s="1" t="e">
        <f>#REF!</f>
        <v>#REF!</v>
      </c>
      <c r="M86" s="1" t="e">
        <f>#REF!</f>
        <v>#REF!</v>
      </c>
      <c r="O86" s="1" t="e">
        <f>#REF!</f>
        <v>#REF!</v>
      </c>
    </row>
    <row r="87" spans="7:15" ht="12.75" hidden="1">
      <c r="G87" s="1" t="e">
        <f>#REF!</f>
        <v>#REF!</v>
      </c>
      <c r="I87" s="1" t="e">
        <f>#REF!</f>
        <v>#REF!</v>
      </c>
      <c r="K87" s="1" t="e">
        <f>#REF!</f>
        <v>#REF!</v>
      </c>
      <c r="M87" s="1" t="e">
        <f>#REF!</f>
        <v>#REF!</v>
      </c>
      <c r="O87" s="1" t="e">
        <f>#REF!</f>
        <v>#REF!</v>
      </c>
    </row>
    <row r="88" spans="7:15" ht="12.75" hidden="1">
      <c r="G88" s="1" t="e">
        <f>#REF!</f>
        <v>#REF!</v>
      </c>
      <c r="I88" s="1" t="e">
        <f>#REF!</f>
        <v>#REF!</v>
      </c>
      <c r="K88" s="1" t="e">
        <f>#REF!</f>
        <v>#REF!</v>
      </c>
      <c r="M88" s="1" t="e">
        <f>#REF!</f>
        <v>#REF!</v>
      </c>
      <c r="O88" s="1" t="e">
        <f>#REF!</f>
        <v>#REF!</v>
      </c>
    </row>
    <row r="89" spans="7:15" ht="12.75" hidden="1">
      <c r="G89" s="1" t="e">
        <f>#REF!</f>
        <v>#REF!</v>
      </c>
      <c r="I89" s="1" t="e">
        <f>#REF!</f>
        <v>#REF!</v>
      </c>
      <c r="K89" s="1" t="e">
        <f>#REF!</f>
        <v>#REF!</v>
      </c>
      <c r="M89" s="1" t="e">
        <f>#REF!</f>
        <v>#REF!</v>
      </c>
      <c r="O89" s="1" t="e">
        <f>#REF!</f>
        <v>#REF!</v>
      </c>
    </row>
    <row r="90" spans="7:15" ht="12.75" hidden="1">
      <c r="G90" s="1" t="e">
        <f>#REF!</f>
        <v>#REF!</v>
      </c>
      <c r="I90" s="1" t="e">
        <f>#REF!</f>
        <v>#REF!</v>
      </c>
      <c r="K90" s="1" t="e">
        <f>#REF!</f>
        <v>#REF!</v>
      </c>
      <c r="M90" s="1" t="e">
        <f>#REF!</f>
        <v>#REF!</v>
      </c>
      <c r="O90" s="1" t="e">
        <f>#REF!</f>
        <v>#REF!</v>
      </c>
    </row>
    <row r="91" spans="7:15" ht="12.75" hidden="1">
      <c r="G91" s="1" t="e">
        <f>#REF!</f>
        <v>#REF!</v>
      </c>
      <c r="I91" s="1" t="e">
        <f>#REF!</f>
        <v>#REF!</v>
      </c>
      <c r="K91" s="1" t="e">
        <f>#REF!</f>
        <v>#REF!</v>
      </c>
      <c r="M91" s="1" t="e">
        <f>#REF!</f>
        <v>#REF!</v>
      </c>
      <c r="O91" s="1" t="e">
        <f>#REF!</f>
        <v>#REF!</v>
      </c>
    </row>
    <row r="92" spans="7:15" ht="12.75" hidden="1">
      <c r="G92" s="1" t="e">
        <f>#REF!</f>
        <v>#REF!</v>
      </c>
      <c r="I92" s="1" t="e">
        <f>#REF!</f>
        <v>#REF!</v>
      </c>
      <c r="K92" s="1" t="e">
        <f>#REF!</f>
        <v>#REF!</v>
      </c>
      <c r="M92" s="1" t="e">
        <f>#REF!</f>
        <v>#REF!</v>
      </c>
      <c r="O92" s="1" t="e">
        <f>#REF!</f>
        <v>#REF!</v>
      </c>
    </row>
    <row r="93" spans="7:15" ht="12.75" hidden="1">
      <c r="G93" s="1" t="e">
        <f>#REF!</f>
        <v>#REF!</v>
      </c>
      <c r="I93" s="1" t="e">
        <f>#REF!</f>
        <v>#REF!</v>
      </c>
      <c r="K93" s="1" t="e">
        <f>#REF!</f>
        <v>#REF!</v>
      </c>
      <c r="M93" s="1" t="e">
        <f>#REF!</f>
        <v>#REF!</v>
      </c>
      <c r="O93" s="1" t="e">
        <f>#REF!</f>
        <v>#REF!</v>
      </c>
    </row>
    <row r="94" ht="12.75" hidden="1"/>
    <row r="95" ht="12.75" hidden="1"/>
    <row r="96" ht="12.75" hidden="1"/>
  </sheetData>
  <sheetProtection password="CF6C" sheet="1"/>
  <mergeCells count="31">
    <mergeCell ref="P7:Q7"/>
    <mergeCell ref="AO6:AO8"/>
    <mergeCell ref="AJ7:AK7"/>
    <mergeCell ref="AD7:AE7"/>
    <mergeCell ref="N7:O7"/>
    <mergeCell ref="AN6:AN8"/>
    <mergeCell ref="AF7:AG7"/>
    <mergeCell ref="AH7:AI7"/>
    <mergeCell ref="AL7:AM7"/>
    <mergeCell ref="AP6:AP8"/>
    <mergeCell ref="AQ6:AQ8"/>
    <mergeCell ref="C41:E41"/>
    <mergeCell ref="D1:S1"/>
    <mergeCell ref="AB7:AC7"/>
    <mergeCell ref="Z7:AA7"/>
    <mergeCell ref="H7:I7"/>
    <mergeCell ref="V6:AM6"/>
    <mergeCell ref="J7:K7"/>
    <mergeCell ref="D6:U6"/>
    <mergeCell ref="D7:E7"/>
    <mergeCell ref="T7:U7"/>
    <mergeCell ref="B41:B43"/>
    <mergeCell ref="F7:G7"/>
    <mergeCell ref="V7:W7"/>
    <mergeCell ref="X7:Y7"/>
    <mergeCell ref="L7:M7"/>
    <mergeCell ref="B6:B8"/>
    <mergeCell ref="C42:E42"/>
    <mergeCell ref="C43:E43"/>
    <mergeCell ref="C6:C8"/>
    <mergeCell ref="R7:S7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X36:AM39 T36:V39 G37:S39 D36:S36">
      <formula1>0</formula1>
    </dataValidation>
  </dataValidations>
  <printOptions horizontalCentered="1"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AK370"/>
  <sheetViews>
    <sheetView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34" sqref="P34 P46 P51 P56 P61"/>
    </sheetView>
  </sheetViews>
  <sheetFormatPr defaultColWidth="9.00390625" defaultRowHeight="12.75"/>
  <cols>
    <col min="1" max="1" width="1.625" style="161" customWidth="1"/>
    <col min="2" max="2" width="5.75390625" style="161" customWidth="1"/>
    <col min="3" max="3" width="64.75390625" style="161" customWidth="1"/>
    <col min="4" max="4" width="11.25390625" style="161" customWidth="1"/>
    <col min="5" max="5" width="11.875" style="161" customWidth="1"/>
    <col min="6" max="6" width="11.75390625" style="161" customWidth="1"/>
    <col min="7" max="7" width="11.00390625" style="161" customWidth="1"/>
    <col min="8" max="8" width="11.375" style="161" customWidth="1"/>
    <col min="9" max="9" width="10.75390625" style="161" customWidth="1"/>
    <col min="10" max="10" width="10.00390625" style="161" customWidth="1"/>
    <col min="11" max="11" width="11.375" style="161" customWidth="1"/>
    <col min="12" max="12" width="11.25390625" style="161" customWidth="1"/>
    <col min="13" max="13" width="11.75390625" style="161" customWidth="1"/>
    <col min="14" max="14" width="10.875" style="161" customWidth="1"/>
    <col min="15" max="15" width="13.125" style="161" customWidth="1"/>
    <col min="16" max="16" width="11.375" style="161" customWidth="1"/>
    <col min="17" max="19" width="13.125" style="161" customWidth="1"/>
    <col min="20" max="20" width="11.625" style="161" customWidth="1"/>
    <col min="21" max="21" width="13.25390625" style="161" customWidth="1"/>
    <col min="22" max="22" width="11.75390625" style="161" customWidth="1"/>
    <col min="23" max="24" width="9.875" style="272" customWidth="1"/>
    <col min="25" max="25" width="9.75390625" style="272" customWidth="1"/>
    <col min="26" max="26" width="9.00390625" style="272" customWidth="1"/>
    <col min="27" max="16384" width="9.125" style="161" customWidth="1"/>
  </cols>
  <sheetData>
    <row r="1" spans="2:24" ht="7.5" customHeight="1">
      <c r="B1" s="162"/>
      <c r="C1" s="162"/>
      <c r="D1" s="163"/>
      <c r="E1" s="163"/>
      <c r="F1" s="163"/>
      <c r="G1" s="162"/>
      <c r="H1" s="162"/>
      <c r="I1" s="162"/>
      <c r="J1" s="321" t="s">
        <v>130</v>
      </c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271"/>
      <c r="X1" s="271"/>
    </row>
    <row r="2" spans="2:24" ht="4.5" customHeight="1">
      <c r="B2" s="162"/>
      <c r="C2" s="163"/>
      <c r="D2" s="163"/>
      <c r="E2" s="163"/>
      <c r="F2" s="163"/>
      <c r="G2" s="163"/>
      <c r="H2" s="163"/>
      <c r="I2" s="163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271"/>
      <c r="X2" s="271"/>
    </row>
    <row r="3" spans="2:26" ht="3.75" customHeight="1">
      <c r="B3" s="162"/>
      <c r="C3" s="164"/>
      <c r="D3" s="164"/>
      <c r="E3" s="164"/>
      <c r="F3" s="164"/>
      <c r="G3" s="164"/>
      <c r="H3" s="164"/>
      <c r="I3" s="164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271"/>
      <c r="X3" s="271"/>
      <c r="Y3" s="273"/>
      <c r="Z3" s="273"/>
    </row>
    <row r="4" spans="2:26" ht="22.5" customHeight="1">
      <c r="B4" s="165" t="s">
        <v>131</v>
      </c>
      <c r="C4" s="528" t="s">
        <v>132</v>
      </c>
      <c r="D4" s="528"/>
      <c r="E4" s="528"/>
      <c r="F4" s="528"/>
      <c r="G4" s="528"/>
      <c r="H4" s="166"/>
      <c r="I4" s="166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271"/>
      <c r="X4" s="271"/>
      <c r="Y4" s="273"/>
      <c r="Z4" s="273"/>
    </row>
    <row r="5" spans="23:24" ht="9.75" customHeight="1" thickBot="1">
      <c r="W5" s="274"/>
      <c r="X5" s="274"/>
    </row>
    <row r="6" spans="2:26" ht="24" customHeight="1">
      <c r="B6" s="529" t="s">
        <v>285</v>
      </c>
      <c r="C6" s="532" t="s">
        <v>284</v>
      </c>
      <c r="D6" s="535" t="s">
        <v>133</v>
      </c>
      <c r="E6" s="536"/>
      <c r="F6" s="536"/>
      <c r="G6" s="536"/>
      <c r="H6" s="536"/>
      <c r="I6" s="536"/>
      <c r="J6" s="536"/>
      <c r="K6" s="536"/>
      <c r="L6" s="536"/>
      <c r="M6" s="536"/>
      <c r="N6" s="537"/>
      <c r="O6" s="535" t="s">
        <v>134</v>
      </c>
      <c r="P6" s="536"/>
      <c r="Q6" s="536"/>
      <c r="R6" s="536"/>
      <c r="S6" s="536"/>
      <c r="T6" s="536"/>
      <c r="U6" s="536"/>
      <c r="V6" s="537"/>
      <c r="W6" s="275"/>
      <c r="X6" s="275"/>
      <c r="Y6" s="276"/>
      <c r="Z6" s="276"/>
    </row>
    <row r="7" spans="2:26" ht="21.75" customHeight="1">
      <c r="B7" s="530"/>
      <c r="C7" s="533"/>
      <c r="D7" s="557" t="s">
        <v>8</v>
      </c>
      <c r="E7" s="550" t="s">
        <v>135</v>
      </c>
      <c r="F7" s="551"/>
      <c r="G7" s="551"/>
      <c r="H7" s="551"/>
      <c r="I7" s="551"/>
      <c r="J7" s="560"/>
      <c r="K7" s="561" t="s">
        <v>283</v>
      </c>
      <c r="L7" s="562"/>
      <c r="M7" s="562"/>
      <c r="N7" s="563"/>
      <c r="O7" s="564" t="s">
        <v>136</v>
      </c>
      <c r="P7" s="565"/>
      <c r="Q7" s="545" t="s">
        <v>137</v>
      </c>
      <c r="R7" s="546"/>
      <c r="S7" s="546"/>
      <c r="T7" s="546"/>
      <c r="U7" s="546"/>
      <c r="V7" s="547"/>
      <c r="W7" s="275"/>
      <c r="X7" s="275"/>
      <c r="Y7" s="276"/>
      <c r="Z7" s="276"/>
    </row>
    <row r="8" spans="2:27" ht="33" customHeight="1">
      <c r="B8" s="530"/>
      <c r="C8" s="533"/>
      <c r="D8" s="558"/>
      <c r="E8" s="539" t="s">
        <v>138</v>
      </c>
      <c r="F8" s="539"/>
      <c r="G8" s="538" t="s">
        <v>139</v>
      </c>
      <c r="H8" s="539" t="s">
        <v>140</v>
      </c>
      <c r="I8" s="539"/>
      <c r="J8" s="538" t="s">
        <v>141</v>
      </c>
      <c r="K8" s="540" t="s">
        <v>142</v>
      </c>
      <c r="L8" s="541"/>
      <c r="M8" s="540" t="s">
        <v>143</v>
      </c>
      <c r="N8" s="554"/>
      <c r="O8" s="564"/>
      <c r="P8" s="565"/>
      <c r="Q8" s="550" t="s">
        <v>267</v>
      </c>
      <c r="R8" s="551"/>
      <c r="S8" s="550" t="s">
        <v>268</v>
      </c>
      <c r="T8" s="551"/>
      <c r="U8" s="555" t="s">
        <v>144</v>
      </c>
      <c r="V8" s="556"/>
      <c r="W8" s="552" t="s">
        <v>266</v>
      </c>
      <c r="X8" s="553"/>
      <c r="Y8" s="553"/>
      <c r="Z8" s="553"/>
      <c r="AA8" s="553"/>
    </row>
    <row r="9" spans="2:27" ht="66" customHeight="1">
      <c r="B9" s="531"/>
      <c r="C9" s="534"/>
      <c r="D9" s="559"/>
      <c r="E9" s="167" t="s">
        <v>145</v>
      </c>
      <c r="F9" s="168" t="s">
        <v>262</v>
      </c>
      <c r="G9" s="539"/>
      <c r="H9" s="169" t="s">
        <v>146</v>
      </c>
      <c r="I9" s="170" t="s">
        <v>263</v>
      </c>
      <c r="J9" s="539"/>
      <c r="K9" s="171" t="s">
        <v>147</v>
      </c>
      <c r="L9" s="171" t="s">
        <v>148</v>
      </c>
      <c r="M9" s="171" t="s">
        <v>147</v>
      </c>
      <c r="N9" s="239" t="s">
        <v>148</v>
      </c>
      <c r="O9" s="259" t="s">
        <v>149</v>
      </c>
      <c r="P9" s="277" t="s">
        <v>258</v>
      </c>
      <c r="Q9" s="205" t="s">
        <v>149</v>
      </c>
      <c r="R9" s="278" t="s">
        <v>258</v>
      </c>
      <c r="S9" s="238" t="s">
        <v>149</v>
      </c>
      <c r="T9" s="206" t="s">
        <v>258</v>
      </c>
      <c r="U9" s="207" t="s">
        <v>149</v>
      </c>
      <c r="V9" s="260" t="s">
        <v>258</v>
      </c>
      <c r="W9" s="279" t="s">
        <v>264</v>
      </c>
      <c r="X9" s="279" t="s">
        <v>265</v>
      </c>
      <c r="Y9" s="280" t="s">
        <v>269</v>
      </c>
      <c r="Z9" s="280" t="s">
        <v>270</v>
      </c>
      <c r="AA9" s="281" t="s">
        <v>328</v>
      </c>
    </row>
    <row r="10" spans="2:27" ht="15">
      <c r="B10" s="251" t="s">
        <v>31</v>
      </c>
      <c r="C10" s="241" t="s">
        <v>150</v>
      </c>
      <c r="D10" s="240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241">
        <v>11</v>
      </c>
      <c r="O10" s="240">
        <v>12</v>
      </c>
      <c r="P10" s="172">
        <v>13</v>
      </c>
      <c r="Q10" s="172">
        <v>14</v>
      </c>
      <c r="R10" s="172">
        <v>15</v>
      </c>
      <c r="S10" s="172">
        <v>16</v>
      </c>
      <c r="T10" s="172">
        <v>17</v>
      </c>
      <c r="U10" s="172">
        <v>18</v>
      </c>
      <c r="V10" s="241">
        <v>19</v>
      </c>
      <c r="W10" s="282"/>
      <c r="X10" s="282"/>
      <c r="Y10" s="283"/>
      <c r="Z10" s="283"/>
      <c r="AA10" s="285"/>
    </row>
    <row r="11" spans="2:27" ht="18" customHeight="1">
      <c r="B11" s="548" t="s">
        <v>151</v>
      </c>
      <c r="C11" s="549"/>
      <c r="D11" s="242"/>
      <c r="E11" s="209"/>
      <c r="F11" s="209"/>
      <c r="G11" s="209"/>
      <c r="H11" s="209"/>
      <c r="I11" s="209"/>
      <c r="J11" s="209"/>
      <c r="K11" s="209"/>
      <c r="L11" s="209"/>
      <c r="M11" s="209"/>
      <c r="N11" s="243"/>
      <c r="O11" s="242"/>
      <c r="P11" s="209"/>
      <c r="Q11" s="209"/>
      <c r="R11" s="209"/>
      <c r="S11" s="209"/>
      <c r="T11" s="209"/>
      <c r="U11" s="209"/>
      <c r="V11" s="243"/>
      <c r="W11" s="286"/>
      <c r="X11" s="286"/>
      <c r="Y11" s="287"/>
      <c r="Z11" s="287"/>
      <c r="AA11" s="285"/>
    </row>
    <row r="12" spans="2:27" ht="28.5">
      <c r="B12" s="252">
        <v>1</v>
      </c>
      <c r="C12" s="253" t="s">
        <v>152</v>
      </c>
      <c r="D12" s="244">
        <f>E12+G12+H12+J12</f>
        <v>0</v>
      </c>
      <c r="E12" s="175"/>
      <c r="F12" s="175"/>
      <c r="G12" s="175"/>
      <c r="H12" s="175"/>
      <c r="I12" s="175"/>
      <c r="J12" s="175"/>
      <c r="K12" s="175"/>
      <c r="L12" s="175"/>
      <c r="M12" s="175"/>
      <c r="N12" s="245"/>
      <c r="O12" s="261"/>
      <c r="P12" s="176"/>
      <c r="Q12" s="177"/>
      <c r="R12" s="177"/>
      <c r="S12" s="177"/>
      <c r="T12" s="177"/>
      <c r="U12" s="178"/>
      <c r="V12" s="262"/>
      <c r="W12" s="288">
        <f>IF(E12&gt;=F12,"","не верно")</f>
      </c>
      <c r="X12" s="288">
        <f>IF(H12&gt;=I12,"","не верно")</f>
      </c>
      <c r="Y12" s="288">
        <f>IF(D12=K12+L12+M12+N12,"","не верно")</f>
      </c>
      <c r="Z12" s="288">
        <f>IF(D12=O12+Q12+S12,"","не верно")</f>
      </c>
      <c r="AA12" s="288">
        <f>IF(V12&gt;=U12,"","не верно")</f>
      </c>
    </row>
    <row r="13" spans="2:27" ht="35.25" customHeight="1">
      <c r="B13" s="252">
        <v>2</v>
      </c>
      <c r="C13" s="253" t="s">
        <v>153</v>
      </c>
      <c r="D13" s="244">
        <f aca="true" t="shared" si="0" ref="D13:D33">E13+G13+H13+J13</f>
        <v>0</v>
      </c>
      <c r="E13" s="175"/>
      <c r="F13" s="175"/>
      <c r="G13" s="175"/>
      <c r="H13" s="175"/>
      <c r="I13" s="175"/>
      <c r="J13" s="175"/>
      <c r="K13" s="175"/>
      <c r="L13" s="175"/>
      <c r="M13" s="175"/>
      <c r="N13" s="245"/>
      <c r="O13" s="263"/>
      <c r="P13" s="179"/>
      <c r="Q13" s="178"/>
      <c r="R13" s="178"/>
      <c r="S13" s="178"/>
      <c r="T13" s="178"/>
      <c r="U13" s="178"/>
      <c r="V13" s="262"/>
      <c r="W13" s="288">
        <f aca="true" t="shared" si="1" ref="W13:W62">IF(E13&gt;=F13,"","не верно")</f>
      </c>
      <c r="X13" s="288">
        <f aca="true" t="shared" si="2" ref="X13:X62">IF(H13&gt;=I13,"","не верно")</f>
      </c>
      <c r="Y13" s="288">
        <f aca="true" t="shared" si="3" ref="Y13:Y62">IF(D13=K13+L13+M13+N13,"","не верно")</f>
      </c>
      <c r="Z13" s="288">
        <f aca="true" t="shared" si="4" ref="Z13:Z62">IF(D13=O13+Q13+S13,"","не верно")</f>
      </c>
      <c r="AA13" s="288">
        <f aca="true" t="shared" si="5" ref="AA13:AA62">IF(V13&gt;=U13,"","не верно")</f>
      </c>
    </row>
    <row r="14" spans="2:27" ht="28.5">
      <c r="B14" s="252">
        <v>3</v>
      </c>
      <c r="C14" s="253" t="s">
        <v>154</v>
      </c>
      <c r="D14" s="244">
        <f t="shared" si="0"/>
        <v>0</v>
      </c>
      <c r="E14" s="175"/>
      <c r="F14" s="175"/>
      <c r="G14" s="175"/>
      <c r="H14" s="175"/>
      <c r="I14" s="175"/>
      <c r="J14" s="175"/>
      <c r="K14" s="175"/>
      <c r="L14" s="175"/>
      <c r="M14" s="175"/>
      <c r="N14" s="245"/>
      <c r="O14" s="263"/>
      <c r="P14" s="179"/>
      <c r="Q14" s="178"/>
      <c r="R14" s="178"/>
      <c r="S14" s="178"/>
      <c r="T14" s="178"/>
      <c r="U14" s="178"/>
      <c r="V14" s="262"/>
      <c r="W14" s="288">
        <f t="shared" si="1"/>
      </c>
      <c r="X14" s="288">
        <f t="shared" si="2"/>
      </c>
      <c r="Y14" s="288">
        <f t="shared" si="3"/>
      </c>
      <c r="Z14" s="288">
        <f t="shared" si="4"/>
      </c>
      <c r="AA14" s="288">
        <f t="shared" si="5"/>
      </c>
    </row>
    <row r="15" spans="2:27" ht="28.5">
      <c r="B15" s="252">
        <v>4</v>
      </c>
      <c r="C15" s="253" t="s">
        <v>155</v>
      </c>
      <c r="D15" s="244">
        <f t="shared" si="0"/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245"/>
      <c r="O15" s="263"/>
      <c r="P15" s="179"/>
      <c r="Q15" s="178"/>
      <c r="R15" s="178"/>
      <c r="S15" s="178"/>
      <c r="T15" s="178"/>
      <c r="U15" s="178"/>
      <c r="V15" s="262"/>
      <c r="W15" s="288">
        <f t="shared" si="1"/>
      </c>
      <c r="X15" s="288">
        <f t="shared" si="2"/>
      </c>
      <c r="Y15" s="288">
        <f t="shared" si="3"/>
      </c>
      <c r="Z15" s="288">
        <f t="shared" si="4"/>
      </c>
      <c r="AA15" s="288">
        <f t="shared" si="5"/>
      </c>
    </row>
    <row r="16" spans="2:27" ht="28.5">
      <c r="B16" s="252">
        <v>5</v>
      </c>
      <c r="C16" s="254" t="s">
        <v>156</v>
      </c>
      <c r="D16" s="244">
        <f t="shared" si="0"/>
        <v>0</v>
      </c>
      <c r="E16" s="181"/>
      <c r="F16" s="181"/>
      <c r="G16" s="181"/>
      <c r="H16" s="181"/>
      <c r="I16" s="181"/>
      <c r="J16" s="181"/>
      <c r="K16" s="181"/>
      <c r="L16" s="181"/>
      <c r="M16" s="181"/>
      <c r="N16" s="246"/>
      <c r="O16" s="263"/>
      <c r="P16" s="179"/>
      <c r="Q16" s="178"/>
      <c r="R16" s="178"/>
      <c r="S16" s="178"/>
      <c r="T16" s="178"/>
      <c r="U16" s="178"/>
      <c r="V16" s="262"/>
      <c r="W16" s="288">
        <f t="shared" si="1"/>
      </c>
      <c r="X16" s="288">
        <f t="shared" si="2"/>
      </c>
      <c r="Y16" s="288">
        <f t="shared" si="3"/>
      </c>
      <c r="Z16" s="288">
        <f t="shared" si="4"/>
      </c>
      <c r="AA16" s="288">
        <f t="shared" si="5"/>
      </c>
    </row>
    <row r="17" spans="2:27" ht="15.75">
      <c r="B17" s="252">
        <v>6</v>
      </c>
      <c r="C17" s="254" t="s">
        <v>157</v>
      </c>
      <c r="D17" s="244">
        <f t="shared" si="0"/>
        <v>0</v>
      </c>
      <c r="E17" s="181"/>
      <c r="F17" s="181"/>
      <c r="G17" s="181"/>
      <c r="H17" s="181"/>
      <c r="I17" s="181"/>
      <c r="J17" s="181"/>
      <c r="K17" s="181"/>
      <c r="L17" s="181"/>
      <c r="M17" s="181"/>
      <c r="N17" s="246"/>
      <c r="O17" s="263"/>
      <c r="P17" s="179"/>
      <c r="Q17" s="178"/>
      <c r="R17" s="178"/>
      <c r="S17" s="178"/>
      <c r="T17" s="178"/>
      <c r="U17" s="178"/>
      <c r="V17" s="262"/>
      <c r="W17" s="288">
        <f t="shared" si="1"/>
      </c>
      <c r="X17" s="288">
        <f t="shared" si="2"/>
      </c>
      <c r="Y17" s="288">
        <f t="shared" si="3"/>
      </c>
      <c r="Z17" s="288">
        <f t="shared" si="4"/>
      </c>
      <c r="AA17" s="288">
        <f t="shared" si="5"/>
      </c>
    </row>
    <row r="18" spans="2:27" ht="28.5">
      <c r="B18" s="252">
        <v>7</v>
      </c>
      <c r="C18" s="253" t="s">
        <v>158</v>
      </c>
      <c r="D18" s="244">
        <f t="shared" si="0"/>
        <v>0</v>
      </c>
      <c r="E18" s="175"/>
      <c r="F18" s="175"/>
      <c r="G18" s="175"/>
      <c r="H18" s="175"/>
      <c r="I18" s="175"/>
      <c r="J18" s="175"/>
      <c r="K18" s="383"/>
      <c r="L18" s="175"/>
      <c r="M18" s="383"/>
      <c r="N18" s="245"/>
      <c r="O18" s="263"/>
      <c r="P18" s="179"/>
      <c r="Q18" s="178"/>
      <c r="R18" s="178"/>
      <c r="S18" s="178"/>
      <c r="T18" s="178"/>
      <c r="U18" s="178"/>
      <c r="V18" s="262"/>
      <c r="W18" s="288">
        <f t="shared" si="1"/>
      </c>
      <c r="X18" s="288">
        <f t="shared" si="2"/>
      </c>
      <c r="Y18" s="288">
        <f t="shared" si="3"/>
      </c>
      <c r="Z18" s="288">
        <f t="shared" si="4"/>
      </c>
      <c r="AA18" s="288">
        <f t="shared" si="5"/>
      </c>
    </row>
    <row r="19" spans="2:27" ht="15.75">
      <c r="B19" s="252">
        <v>8</v>
      </c>
      <c r="C19" s="253" t="s">
        <v>159</v>
      </c>
      <c r="D19" s="244">
        <f t="shared" si="0"/>
        <v>0</v>
      </c>
      <c r="E19" s="175"/>
      <c r="F19" s="175"/>
      <c r="G19" s="175"/>
      <c r="H19" s="175"/>
      <c r="I19" s="175"/>
      <c r="J19" s="175"/>
      <c r="K19" s="383"/>
      <c r="L19" s="175"/>
      <c r="M19" s="383"/>
      <c r="N19" s="245"/>
      <c r="O19" s="263"/>
      <c r="P19" s="179"/>
      <c r="Q19" s="178"/>
      <c r="R19" s="178"/>
      <c r="S19" s="178"/>
      <c r="T19" s="178"/>
      <c r="U19" s="178"/>
      <c r="V19" s="262"/>
      <c r="W19" s="288">
        <f t="shared" si="1"/>
      </c>
      <c r="X19" s="288">
        <f t="shared" si="2"/>
      </c>
      <c r="Y19" s="288">
        <f t="shared" si="3"/>
      </c>
      <c r="Z19" s="288">
        <f t="shared" si="4"/>
      </c>
      <c r="AA19" s="288">
        <f t="shared" si="5"/>
      </c>
    </row>
    <row r="20" spans="2:27" ht="15" customHeight="1">
      <c r="B20" s="252">
        <v>9</v>
      </c>
      <c r="C20" s="253" t="s">
        <v>160</v>
      </c>
      <c r="D20" s="244">
        <f t="shared" si="0"/>
        <v>0</v>
      </c>
      <c r="E20" s="175"/>
      <c r="F20" s="175"/>
      <c r="G20" s="175"/>
      <c r="H20" s="175"/>
      <c r="I20" s="175"/>
      <c r="J20" s="175"/>
      <c r="K20" s="383"/>
      <c r="L20" s="175"/>
      <c r="M20" s="383"/>
      <c r="N20" s="245"/>
      <c r="O20" s="263"/>
      <c r="P20" s="179"/>
      <c r="Q20" s="178"/>
      <c r="R20" s="178"/>
      <c r="S20" s="178"/>
      <c r="T20" s="178"/>
      <c r="U20" s="178"/>
      <c r="V20" s="262"/>
      <c r="W20" s="288">
        <f t="shared" si="1"/>
      </c>
      <c r="X20" s="288">
        <f t="shared" si="2"/>
      </c>
      <c r="Y20" s="288">
        <f t="shared" si="3"/>
      </c>
      <c r="Z20" s="288">
        <f t="shared" si="4"/>
      </c>
      <c r="AA20" s="288">
        <f t="shared" si="5"/>
      </c>
    </row>
    <row r="21" spans="2:27" ht="15.75">
      <c r="B21" s="252">
        <v>10</v>
      </c>
      <c r="C21" s="253" t="s">
        <v>161</v>
      </c>
      <c r="D21" s="244">
        <f t="shared" si="0"/>
        <v>0</v>
      </c>
      <c r="E21" s="175"/>
      <c r="F21" s="175"/>
      <c r="G21" s="175"/>
      <c r="H21" s="175"/>
      <c r="I21" s="175"/>
      <c r="J21" s="175"/>
      <c r="K21" s="383"/>
      <c r="L21" s="175"/>
      <c r="M21" s="383"/>
      <c r="N21" s="245"/>
      <c r="O21" s="263"/>
      <c r="P21" s="179"/>
      <c r="Q21" s="178"/>
      <c r="R21" s="178"/>
      <c r="S21" s="178"/>
      <c r="T21" s="178"/>
      <c r="U21" s="178"/>
      <c r="V21" s="262"/>
      <c r="W21" s="288">
        <f t="shared" si="1"/>
      </c>
      <c r="X21" s="288">
        <f t="shared" si="2"/>
      </c>
      <c r="Y21" s="288">
        <f t="shared" si="3"/>
      </c>
      <c r="Z21" s="288">
        <f t="shared" si="4"/>
      </c>
      <c r="AA21" s="288">
        <f t="shared" si="5"/>
      </c>
    </row>
    <row r="22" spans="2:27" ht="15.75">
      <c r="B22" s="252">
        <v>11</v>
      </c>
      <c r="C22" s="254" t="s">
        <v>162</v>
      </c>
      <c r="D22" s="244">
        <f t="shared" si="0"/>
        <v>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246"/>
      <c r="O22" s="263"/>
      <c r="P22" s="179"/>
      <c r="Q22" s="178"/>
      <c r="R22" s="178"/>
      <c r="S22" s="178"/>
      <c r="T22" s="178"/>
      <c r="U22" s="178"/>
      <c r="V22" s="262"/>
      <c r="W22" s="288">
        <f t="shared" si="1"/>
      </c>
      <c r="X22" s="288">
        <f t="shared" si="2"/>
      </c>
      <c r="Y22" s="288">
        <f t="shared" si="3"/>
      </c>
      <c r="Z22" s="288">
        <f t="shared" si="4"/>
      </c>
      <c r="AA22" s="288">
        <f t="shared" si="5"/>
      </c>
    </row>
    <row r="23" spans="2:27" ht="42.75">
      <c r="B23" s="252">
        <v>12</v>
      </c>
      <c r="C23" s="254" t="s">
        <v>163</v>
      </c>
      <c r="D23" s="244">
        <f t="shared" si="0"/>
        <v>0</v>
      </c>
      <c r="E23" s="181"/>
      <c r="F23" s="181"/>
      <c r="G23" s="181"/>
      <c r="H23" s="181"/>
      <c r="I23" s="181"/>
      <c r="J23" s="181"/>
      <c r="K23" s="181"/>
      <c r="L23" s="181"/>
      <c r="M23" s="181"/>
      <c r="N23" s="246"/>
      <c r="O23" s="263"/>
      <c r="P23" s="179"/>
      <c r="Q23" s="178"/>
      <c r="R23" s="178"/>
      <c r="S23" s="178"/>
      <c r="T23" s="178"/>
      <c r="U23" s="178"/>
      <c r="V23" s="262"/>
      <c r="W23" s="288">
        <f t="shared" si="1"/>
      </c>
      <c r="X23" s="288">
        <f t="shared" si="2"/>
      </c>
      <c r="Y23" s="288">
        <f t="shared" si="3"/>
      </c>
      <c r="Z23" s="288">
        <f t="shared" si="4"/>
      </c>
      <c r="AA23" s="288">
        <f t="shared" si="5"/>
      </c>
    </row>
    <row r="24" spans="2:27" ht="15.75">
      <c r="B24" s="252">
        <v>13</v>
      </c>
      <c r="C24" s="253" t="s">
        <v>164</v>
      </c>
      <c r="D24" s="244">
        <f t="shared" si="0"/>
        <v>0</v>
      </c>
      <c r="E24" s="181"/>
      <c r="F24" s="181"/>
      <c r="G24" s="181"/>
      <c r="H24" s="181"/>
      <c r="I24" s="181"/>
      <c r="J24" s="181"/>
      <c r="K24" s="181"/>
      <c r="L24" s="181"/>
      <c r="M24" s="181"/>
      <c r="N24" s="246"/>
      <c r="O24" s="263"/>
      <c r="P24" s="179"/>
      <c r="Q24" s="178"/>
      <c r="R24" s="178"/>
      <c r="S24" s="178"/>
      <c r="T24" s="178"/>
      <c r="U24" s="178"/>
      <c r="V24" s="262"/>
      <c r="W24" s="288">
        <f t="shared" si="1"/>
      </c>
      <c r="X24" s="288">
        <f t="shared" si="2"/>
      </c>
      <c r="Y24" s="288">
        <f t="shared" si="3"/>
      </c>
      <c r="Z24" s="288">
        <f t="shared" si="4"/>
      </c>
      <c r="AA24" s="288">
        <f t="shared" si="5"/>
      </c>
    </row>
    <row r="25" spans="2:27" ht="44.25" customHeight="1">
      <c r="B25" s="252">
        <v>14</v>
      </c>
      <c r="C25" s="254" t="s">
        <v>165</v>
      </c>
      <c r="D25" s="244">
        <f t="shared" si="0"/>
        <v>0</v>
      </c>
      <c r="E25" s="181"/>
      <c r="F25" s="181"/>
      <c r="G25" s="181"/>
      <c r="H25" s="181"/>
      <c r="I25" s="181"/>
      <c r="J25" s="181"/>
      <c r="K25" s="181"/>
      <c r="L25" s="181"/>
      <c r="M25" s="181"/>
      <c r="N25" s="246"/>
      <c r="O25" s="263"/>
      <c r="P25" s="179"/>
      <c r="Q25" s="178"/>
      <c r="R25" s="178"/>
      <c r="S25" s="178"/>
      <c r="T25" s="178"/>
      <c r="U25" s="178"/>
      <c r="V25" s="262"/>
      <c r="W25" s="288">
        <f t="shared" si="1"/>
      </c>
      <c r="X25" s="288">
        <f t="shared" si="2"/>
      </c>
      <c r="Y25" s="288">
        <f t="shared" si="3"/>
      </c>
      <c r="Z25" s="288">
        <f t="shared" si="4"/>
      </c>
      <c r="AA25" s="288">
        <f t="shared" si="5"/>
      </c>
    </row>
    <row r="26" spans="2:27" ht="27.75" customHeight="1">
      <c r="B26" s="252">
        <v>15</v>
      </c>
      <c r="C26" s="254" t="s">
        <v>166</v>
      </c>
      <c r="D26" s="244">
        <f t="shared" si="0"/>
        <v>0</v>
      </c>
      <c r="E26" s="181"/>
      <c r="F26" s="181"/>
      <c r="G26" s="181"/>
      <c r="H26" s="181"/>
      <c r="I26" s="181"/>
      <c r="J26" s="181"/>
      <c r="K26" s="181"/>
      <c r="L26" s="181"/>
      <c r="M26" s="181"/>
      <c r="N26" s="246"/>
      <c r="O26" s="263"/>
      <c r="P26" s="179"/>
      <c r="Q26" s="178"/>
      <c r="R26" s="178"/>
      <c r="S26" s="178"/>
      <c r="T26" s="178"/>
      <c r="U26" s="178"/>
      <c r="V26" s="262"/>
      <c r="W26" s="288">
        <f t="shared" si="1"/>
      </c>
      <c r="X26" s="288">
        <f t="shared" si="2"/>
      </c>
      <c r="Y26" s="288">
        <f t="shared" si="3"/>
      </c>
      <c r="Z26" s="288">
        <f t="shared" si="4"/>
      </c>
      <c r="AA26" s="288">
        <f t="shared" si="5"/>
      </c>
    </row>
    <row r="27" spans="2:27" ht="28.5">
      <c r="B27" s="252">
        <v>16</v>
      </c>
      <c r="C27" s="254" t="s">
        <v>167</v>
      </c>
      <c r="D27" s="244">
        <f t="shared" si="0"/>
        <v>0</v>
      </c>
      <c r="E27" s="181"/>
      <c r="F27" s="181"/>
      <c r="G27" s="181"/>
      <c r="H27" s="181"/>
      <c r="I27" s="181"/>
      <c r="J27" s="181"/>
      <c r="K27" s="181"/>
      <c r="L27" s="181"/>
      <c r="M27" s="181"/>
      <c r="N27" s="246"/>
      <c r="O27" s="263"/>
      <c r="P27" s="179"/>
      <c r="Q27" s="178"/>
      <c r="R27" s="178"/>
      <c r="S27" s="178"/>
      <c r="T27" s="178"/>
      <c r="U27" s="178"/>
      <c r="V27" s="262"/>
      <c r="W27" s="288">
        <f t="shared" si="1"/>
      </c>
      <c r="X27" s="288">
        <f t="shared" si="2"/>
      </c>
      <c r="Y27" s="288">
        <f t="shared" si="3"/>
      </c>
      <c r="Z27" s="288">
        <f t="shared" si="4"/>
      </c>
      <c r="AA27" s="288">
        <f t="shared" si="5"/>
      </c>
    </row>
    <row r="28" spans="2:27" ht="28.5">
      <c r="B28" s="252">
        <v>17</v>
      </c>
      <c r="C28" s="254" t="s">
        <v>168</v>
      </c>
      <c r="D28" s="244">
        <f t="shared" si="0"/>
        <v>0</v>
      </c>
      <c r="E28" s="181"/>
      <c r="F28" s="181"/>
      <c r="G28" s="181"/>
      <c r="H28" s="181"/>
      <c r="I28" s="181"/>
      <c r="J28" s="181"/>
      <c r="K28" s="181"/>
      <c r="L28" s="181"/>
      <c r="M28" s="181"/>
      <c r="N28" s="246"/>
      <c r="O28" s="263"/>
      <c r="P28" s="179"/>
      <c r="Q28" s="178"/>
      <c r="R28" s="178"/>
      <c r="S28" s="178"/>
      <c r="T28" s="178"/>
      <c r="U28" s="178"/>
      <c r="V28" s="262"/>
      <c r="W28" s="288">
        <f t="shared" si="1"/>
      </c>
      <c r="X28" s="288">
        <f t="shared" si="2"/>
      </c>
      <c r="Y28" s="288">
        <f t="shared" si="3"/>
      </c>
      <c r="Z28" s="288">
        <f t="shared" si="4"/>
      </c>
      <c r="AA28" s="288">
        <f t="shared" si="5"/>
      </c>
    </row>
    <row r="29" spans="2:27" ht="18" customHeight="1">
      <c r="B29" s="252">
        <v>18</v>
      </c>
      <c r="C29" s="254" t="s">
        <v>169</v>
      </c>
      <c r="D29" s="244">
        <f t="shared" si="0"/>
        <v>0</v>
      </c>
      <c r="E29" s="181"/>
      <c r="F29" s="181"/>
      <c r="G29" s="181"/>
      <c r="H29" s="181"/>
      <c r="I29" s="181"/>
      <c r="J29" s="181"/>
      <c r="K29" s="181"/>
      <c r="L29" s="181"/>
      <c r="M29" s="181"/>
      <c r="N29" s="246"/>
      <c r="O29" s="263"/>
      <c r="P29" s="179"/>
      <c r="Q29" s="178"/>
      <c r="R29" s="178"/>
      <c r="S29" s="178"/>
      <c r="T29" s="178"/>
      <c r="U29" s="178"/>
      <c r="V29" s="262"/>
      <c r="W29" s="288">
        <f t="shared" si="1"/>
      </c>
      <c r="X29" s="288">
        <f t="shared" si="2"/>
      </c>
      <c r="Y29" s="288">
        <f t="shared" si="3"/>
      </c>
      <c r="Z29" s="288">
        <f t="shared" si="4"/>
      </c>
      <c r="AA29" s="288">
        <f t="shared" si="5"/>
      </c>
    </row>
    <row r="30" spans="2:27" ht="18" customHeight="1">
      <c r="B30" s="252">
        <v>19</v>
      </c>
      <c r="C30" s="254" t="s">
        <v>170</v>
      </c>
      <c r="D30" s="244">
        <f t="shared" si="0"/>
        <v>0</v>
      </c>
      <c r="E30" s="181"/>
      <c r="F30" s="181"/>
      <c r="G30" s="181"/>
      <c r="H30" s="181"/>
      <c r="I30" s="181"/>
      <c r="J30" s="181"/>
      <c r="K30" s="181"/>
      <c r="L30" s="181"/>
      <c r="M30" s="181"/>
      <c r="N30" s="246"/>
      <c r="O30" s="263"/>
      <c r="P30" s="179"/>
      <c r="Q30" s="178"/>
      <c r="R30" s="178"/>
      <c r="S30" s="178"/>
      <c r="T30" s="178"/>
      <c r="U30" s="178"/>
      <c r="V30" s="262"/>
      <c r="W30" s="288">
        <f t="shared" si="1"/>
      </c>
      <c r="X30" s="288">
        <f t="shared" si="2"/>
      </c>
      <c r="Y30" s="288">
        <f t="shared" si="3"/>
      </c>
      <c r="Z30" s="288">
        <f t="shared" si="4"/>
      </c>
      <c r="AA30" s="288">
        <f t="shared" si="5"/>
      </c>
    </row>
    <row r="31" spans="2:27" ht="28.5">
      <c r="B31" s="252">
        <v>20</v>
      </c>
      <c r="C31" s="254" t="s">
        <v>171</v>
      </c>
      <c r="D31" s="244">
        <f t="shared" si="0"/>
        <v>0</v>
      </c>
      <c r="E31" s="181"/>
      <c r="F31" s="181"/>
      <c r="G31" s="181"/>
      <c r="H31" s="181"/>
      <c r="I31" s="181"/>
      <c r="J31" s="181"/>
      <c r="K31" s="181"/>
      <c r="L31" s="181"/>
      <c r="M31" s="181"/>
      <c r="N31" s="246"/>
      <c r="O31" s="263"/>
      <c r="P31" s="179"/>
      <c r="Q31" s="178"/>
      <c r="R31" s="178"/>
      <c r="S31" s="178"/>
      <c r="T31" s="178"/>
      <c r="U31" s="178"/>
      <c r="V31" s="262"/>
      <c r="W31" s="288">
        <f t="shared" si="1"/>
      </c>
      <c r="X31" s="288">
        <f t="shared" si="2"/>
      </c>
      <c r="Y31" s="288">
        <f t="shared" si="3"/>
      </c>
      <c r="Z31" s="288">
        <f t="shared" si="4"/>
      </c>
      <c r="AA31" s="288">
        <f t="shared" si="5"/>
      </c>
    </row>
    <row r="32" spans="2:27" ht="15.75">
      <c r="B32" s="252">
        <v>21</v>
      </c>
      <c r="C32" s="254" t="s">
        <v>172</v>
      </c>
      <c r="D32" s="244">
        <f t="shared" si="0"/>
        <v>0</v>
      </c>
      <c r="E32" s="181"/>
      <c r="F32" s="181"/>
      <c r="G32" s="181"/>
      <c r="H32" s="181"/>
      <c r="I32" s="181"/>
      <c r="J32" s="181"/>
      <c r="K32" s="181"/>
      <c r="L32" s="181"/>
      <c r="M32" s="181"/>
      <c r="N32" s="246"/>
      <c r="O32" s="263"/>
      <c r="P32" s="179"/>
      <c r="Q32" s="178"/>
      <c r="R32" s="178"/>
      <c r="S32" s="178"/>
      <c r="T32" s="178"/>
      <c r="U32" s="178"/>
      <c r="V32" s="262"/>
      <c r="W32" s="288">
        <f t="shared" si="1"/>
      </c>
      <c r="X32" s="288">
        <f t="shared" si="2"/>
      </c>
      <c r="Y32" s="288">
        <f t="shared" si="3"/>
      </c>
      <c r="Z32" s="288">
        <f t="shared" si="4"/>
      </c>
      <c r="AA32" s="288">
        <f t="shared" si="5"/>
      </c>
    </row>
    <row r="33" spans="2:27" ht="42" customHeight="1">
      <c r="B33" s="252">
        <v>22</v>
      </c>
      <c r="C33" s="254" t="s">
        <v>173</v>
      </c>
      <c r="D33" s="244">
        <f t="shared" si="0"/>
        <v>0</v>
      </c>
      <c r="E33" s="181"/>
      <c r="F33" s="181"/>
      <c r="G33" s="181"/>
      <c r="H33" s="181"/>
      <c r="I33" s="181"/>
      <c r="J33" s="181"/>
      <c r="K33" s="181"/>
      <c r="L33" s="181"/>
      <c r="M33" s="181"/>
      <c r="N33" s="246"/>
      <c r="O33" s="263"/>
      <c r="P33" s="179"/>
      <c r="Q33" s="178"/>
      <c r="R33" s="178"/>
      <c r="S33" s="178"/>
      <c r="T33" s="178"/>
      <c r="U33" s="178"/>
      <c r="V33" s="262"/>
      <c r="W33" s="288">
        <f t="shared" si="1"/>
      </c>
      <c r="X33" s="288">
        <f t="shared" si="2"/>
      </c>
      <c r="Y33" s="288">
        <f t="shared" si="3"/>
      </c>
      <c r="Z33" s="288">
        <f t="shared" si="4"/>
      </c>
      <c r="AA33" s="288">
        <f t="shared" si="5"/>
      </c>
    </row>
    <row r="34" spans="2:27" ht="19.5" customHeight="1">
      <c r="B34" s="252"/>
      <c r="C34" s="255" t="s">
        <v>8</v>
      </c>
      <c r="D34" s="247">
        <f>E34+G34+H34+J34</f>
        <v>0</v>
      </c>
      <c r="E34" s="182"/>
      <c r="F34" s="182"/>
      <c r="G34" s="182"/>
      <c r="H34" s="182"/>
      <c r="I34" s="182"/>
      <c r="J34" s="182"/>
      <c r="K34" s="182"/>
      <c r="L34" s="182"/>
      <c r="M34" s="182"/>
      <c r="N34" s="248"/>
      <c r="O34" s="264"/>
      <c r="P34" s="183">
        <f>SUM(P12:P33)</f>
        <v>0</v>
      </c>
      <c r="Q34" s="393"/>
      <c r="R34" s="183">
        <f>SUM(R12:R33)</f>
        <v>0</v>
      </c>
      <c r="S34" s="184"/>
      <c r="T34" s="183">
        <f>SUM(T12:T33)</f>
        <v>0</v>
      </c>
      <c r="U34" s="184"/>
      <c r="V34" s="265">
        <f>SUM(V12:V33)</f>
        <v>0</v>
      </c>
      <c r="W34" s="288">
        <f t="shared" si="1"/>
      </c>
      <c r="X34" s="288">
        <f t="shared" si="2"/>
      </c>
      <c r="Y34" s="288">
        <f t="shared" si="3"/>
      </c>
      <c r="Z34" s="288">
        <f t="shared" si="4"/>
      </c>
      <c r="AA34" s="288">
        <f t="shared" si="5"/>
      </c>
    </row>
    <row r="35" spans="2:27" ht="15" customHeight="1">
      <c r="B35" s="548" t="s">
        <v>174</v>
      </c>
      <c r="C35" s="549"/>
      <c r="D35" s="242"/>
      <c r="E35" s="209"/>
      <c r="F35" s="209"/>
      <c r="G35" s="209"/>
      <c r="H35" s="209"/>
      <c r="I35" s="209"/>
      <c r="J35" s="209"/>
      <c r="K35" s="209"/>
      <c r="L35" s="209"/>
      <c r="M35" s="209"/>
      <c r="N35" s="243"/>
      <c r="O35" s="242"/>
      <c r="P35" s="209"/>
      <c r="Q35" s="209"/>
      <c r="R35" s="209"/>
      <c r="S35" s="209"/>
      <c r="T35" s="209"/>
      <c r="U35" s="209"/>
      <c r="V35" s="243"/>
      <c r="W35" s="288">
        <f t="shared" si="1"/>
      </c>
      <c r="X35" s="288">
        <f t="shared" si="2"/>
      </c>
      <c r="Y35" s="288">
        <f t="shared" si="3"/>
      </c>
      <c r="Z35" s="288">
        <f t="shared" si="4"/>
      </c>
      <c r="AA35" s="288">
        <f t="shared" si="5"/>
      </c>
    </row>
    <row r="36" spans="2:27" ht="31.5" customHeight="1">
      <c r="B36" s="256">
        <v>1</v>
      </c>
      <c r="C36" s="254" t="s">
        <v>175</v>
      </c>
      <c r="D36" s="244">
        <f aca="true" t="shared" si="6" ref="D36:D45">E36+G36+H36+J36</f>
        <v>0</v>
      </c>
      <c r="E36" s="185"/>
      <c r="F36" s="185"/>
      <c r="G36" s="185"/>
      <c r="H36" s="185"/>
      <c r="I36" s="185"/>
      <c r="J36" s="185"/>
      <c r="K36" s="185"/>
      <c r="L36" s="185"/>
      <c r="M36" s="185"/>
      <c r="N36" s="249"/>
      <c r="O36" s="266"/>
      <c r="P36" s="186"/>
      <c r="Q36" s="187"/>
      <c r="R36" s="187"/>
      <c r="S36" s="187"/>
      <c r="T36" s="187"/>
      <c r="U36" s="187"/>
      <c r="V36" s="267"/>
      <c r="W36" s="288">
        <f t="shared" si="1"/>
      </c>
      <c r="X36" s="288">
        <f t="shared" si="2"/>
      </c>
      <c r="Y36" s="288">
        <f t="shared" si="3"/>
      </c>
      <c r="Z36" s="288">
        <f t="shared" si="4"/>
      </c>
      <c r="AA36" s="288">
        <f t="shared" si="5"/>
      </c>
    </row>
    <row r="37" spans="2:27" ht="20.25" customHeight="1">
      <c r="B37" s="256">
        <v>2</v>
      </c>
      <c r="C37" s="254" t="s">
        <v>176</v>
      </c>
      <c r="D37" s="244">
        <f t="shared" si="6"/>
        <v>0</v>
      </c>
      <c r="E37" s="185"/>
      <c r="F37" s="185"/>
      <c r="G37" s="185"/>
      <c r="H37" s="185"/>
      <c r="I37" s="185"/>
      <c r="J37" s="185"/>
      <c r="K37" s="185"/>
      <c r="L37" s="185"/>
      <c r="M37" s="185"/>
      <c r="N37" s="249"/>
      <c r="O37" s="266"/>
      <c r="P37" s="186"/>
      <c r="Q37" s="187"/>
      <c r="R37" s="187"/>
      <c r="S37" s="187"/>
      <c r="T37" s="187"/>
      <c r="U37" s="187"/>
      <c r="V37" s="267"/>
      <c r="W37" s="288">
        <f t="shared" si="1"/>
      </c>
      <c r="X37" s="288">
        <f t="shared" si="2"/>
      </c>
      <c r="Y37" s="288">
        <f t="shared" si="3"/>
      </c>
      <c r="Z37" s="288">
        <f t="shared" si="4"/>
      </c>
      <c r="AA37" s="288">
        <f t="shared" si="5"/>
      </c>
    </row>
    <row r="38" spans="2:27" ht="18" customHeight="1">
      <c r="B38" s="256">
        <v>3</v>
      </c>
      <c r="C38" s="254" t="s">
        <v>177</v>
      </c>
      <c r="D38" s="244">
        <f t="shared" si="6"/>
        <v>0</v>
      </c>
      <c r="E38" s="185"/>
      <c r="F38" s="185"/>
      <c r="G38" s="185"/>
      <c r="H38" s="185"/>
      <c r="I38" s="185"/>
      <c r="J38" s="185"/>
      <c r="K38" s="185"/>
      <c r="L38" s="185"/>
      <c r="M38" s="185"/>
      <c r="N38" s="249"/>
      <c r="O38" s="266"/>
      <c r="P38" s="186"/>
      <c r="Q38" s="187"/>
      <c r="R38" s="187"/>
      <c r="S38" s="187"/>
      <c r="T38" s="187"/>
      <c r="U38" s="187"/>
      <c r="V38" s="267"/>
      <c r="W38" s="288">
        <f t="shared" si="1"/>
      </c>
      <c r="X38" s="288">
        <f t="shared" si="2"/>
      </c>
      <c r="Y38" s="288">
        <f t="shared" si="3"/>
      </c>
      <c r="Z38" s="288">
        <f t="shared" si="4"/>
      </c>
      <c r="AA38" s="288">
        <f t="shared" si="5"/>
      </c>
    </row>
    <row r="39" spans="2:27" ht="17.25" customHeight="1">
      <c r="B39" s="256">
        <v>4</v>
      </c>
      <c r="C39" s="254" t="s">
        <v>178</v>
      </c>
      <c r="D39" s="244">
        <f t="shared" si="6"/>
        <v>0</v>
      </c>
      <c r="E39" s="185"/>
      <c r="F39" s="185"/>
      <c r="G39" s="185"/>
      <c r="H39" s="185"/>
      <c r="I39" s="185"/>
      <c r="J39" s="185"/>
      <c r="K39" s="185"/>
      <c r="L39" s="185"/>
      <c r="M39" s="185"/>
      <c r="N39" s="249"/>
      <c r="O39" s="266"/>
      <c r="P39" s="186"/>
      <c r="Q39" s="187"/>
      <c r="R39" s="187"/>
      <c r="S39" s="187"/>
      <c r="T39" s="187"/>
      <c r="U39" s="187"/>
      <c r="V39" s="267"/>
      <c r="W39" s="288">
        <f t="shared" si="1"/>
      </c>
      <c r="X39" s="288">
        <f t="shared" si="2"/>
      </c>
      <c r="Y39" s="288">
        <f t="shared" si="3"/>
      </c>
      <c r="Z39" s="288">
        <f t="shared" si="4"/>
      </c>
      <c r="AA39" s="288">
        <f t="shared" si="5"/>
      </c>
    </row>
    <row r="40" spans="2:27" ht="29.25" customHeight="1">
      <c r="B40" s="256">
        <v>5</v>
      </c>
      <c r="C40" s="254" t="s">
        <v>179</v>
      </c>
      <c r="D40" s="244">
        <f t="shared" si="6"/>
        <v>0</v>
      </c>
      <c r="E40" s="185"/>
      <c r="F40" s="185"/>
      <c r="G40" s="185"/>
      <c r="H40" s="185"/>
      <c r="I40" s="185"/>
      <c r="J40" s="185"/>
      <c r="K40" s="185"/>
      <c r="L40" s="185"/>
      <c r="M40" s="185"/>
      <c r="N40" s="249"/>
      <c r="O40" s="266"/>
      <c r="P40" s="186"/>
      <c r="Q40" s="187"/>
      <c r="R40" s="187"/>
      <c r="S40" s="187"/>
      <c r="T40" s="187"/>
      <c r="U40" s="187"/>
      <c r="V40" s="267"/>
      <c r="W40" s="288">
        <f t="shared" si="1"/>
      </c>
      <c r="X40" s="288">
        <f t="shared" si="2"/>
      </c>
      <c r="Y40" s="288">
        <f t="shared" si="3"/>
      </c>
      <c r="Z40" s="288">
        <f t="shared" si="4"/>
      </c>
      <c r="AA40" s="288">
        <f t="shared" si="5"/>
      </c>
    </row>
    <row r="41" spans="2:27" ht="54" customHeight="1">
      <c r="B41" s="256">
        <v>6</v>
      </c>
      <c r="C41" s="254" t="s">
        <v>180</v>
      </c>
      <c r="D41" s="244">
        <f t="shared" si="6"/>
        <v>0</v>
      </c>
      <c r="E41" s="185"/>
      <c r="F41" s="185"/>
      <c r="G41" s="185"/>
      <c r="H41" s="185"/>
      <c r="I41" s="185"/>
      <c r="J41" s="185"/>
      <c r="K41" s="185"/>
      <c r="L41" s="185"/>
      <c r="M41" s="185"/>
      <c r="N41" s="249"/>
      <c r="O41" s="266"/>
      <c r="P41" s="186"/>
      <c r="Q41" s="187"/>
      <c r="R41" s="187"/>
      <c r="S41" s="187"/>
      <c r="T41" s="187"/>
      <c r="U41" s="187"/>
      <c r="V41" s="267"/>
      <c r="W41" s="288">
        <f t="shared" si="1"/>
      </c>
      <c r="X41" s="288">
        <f t="shared" si="2"/>
      </c>
      <c r="Y41" s="288">
        <f t="shared" si="3"/>
      </c>
      <c r="Z41" s="288">
        <f t="shared" si="4"/>
      </c>
      <c r="AA41" s="288">
        <f t="shared" si="5"/>
      </c>
    </row>
    <row r="42" spans="2:27" ht="18" customHeight="1">
      <c r="B42" s="256">
        <v>7</v>
      </c>
      <c r="C42" s="254" t="s">
        <v>181</v>
      </c>
      <c r="D42" s="244">
        <f t="shared" si="6"/>
        <v>0</v>
      </c>
      <c r="E42" s="185"/>
      <c r="F42" s="185"/>
      <c r="G42" s="185"/>
      <c r="H42" s="185"/>
      <c r="I42" s="185"/>
      <c r="J42" s="185"/>
      <c r="K42" s="185"/>
      <c r="L42" s="185"/>
      <c r="M42" s="185"/>
      <c r="N42" s="249"/>
      <c r="O42" s="266"/>
      <c r="P42" s="186"/>
      <c r="Q42" s="187"/>
      <c r="R42" s="187"/>
      <c r="S42" s="187"/>
      <c r="T42" s="187"/>
      <c r="U42" s="187"/>
      <c r="V42" s="267"/>
      <c r="W42" s="288">
        <f t="shared" si="1"/>
      </c>
      <c r="X42" s="288">
        <f t="shared" si="2"/>
      </c>
      <c r="Y42" s="288">
        <f t="shared" si="3"/>
      </c>
      <c r="Z42" s="288">
        <f t="shared" si="4"/>
      </c>
      <c r="AA42" s="288">
        <f t="shared" si="5"/>
      </c>
    </row>
    <row r="43" spans="2:27" ht="56.25" customHeight="1">
      <c r="B43" s="256">
        <v>8</v>
      </c>
      <c r="C43" s="254" t="s">
        <v>182</v>
      </c>
      <c r="D43" s="244">
        <f t="shared" si="6"/>
        <v>0</v>
      </c>
      <c r="E43" s="185"/>
      <c r="F43" s="185"/>
      <c r="G43" s="185"/>
      <c r="H43" s="185"/>
      <c r="I43" s="185"/>
      <c r="J43" s="185"/>
      <c r="K43" s="185"/>
      <c r="L43" s="185"/>
      <c r="M43" s="185"/>
      <c r="N43" s="249"/>
      <c r="O43" s="266"/>
      <c r="P43" s="186"/>
      <c r="Q43" s="187"/>
      <c r="R43" s="187"/>
      <c r="S43" s="187"/>
      <c r="T43" s="187"/>
      <c r="U43" s="187"/>
      <c r="V43" s="267"/>
      <c r="W43" s="288">
        <f t="shared" si="1"/>
      </c>
      <c r="X43" s="288">
        <f t="shared" si="2"/>
      </c>
      <c r="Y43" s="288">
        <f t="shared" si="3"/>
      </c>
      <c r="Z43" s="288">
        <f t="shared" si="4"/>
      </c>
      <c r="AA43" s="288">
        <f t="shared" si="5"/>
      </c>
    </row>
    <row r="44" spans="2:27" ht="18" customHeight="1">
      <c r="B44" s="256">
        <v>9</v>
      </c>
      <c r="C44" s="254" t="s">
        <v>183</v>
      </c>
      <c r="D44" s="244">
        <f t="shared" si="6"/>
        <v>0</v>
      </c>
      <c r="E44" s="185"/>
      <c r="F44" s="185"/>
      <c r="G44" s="185"/>
      <c r="H44" s="185"/>
      <c r="I44" s="185"/>
      <c r="J44" s="185"/>
      <c r="K44" s="185"/>
      <c r="L44" s="185"/>
      <c r="M44" s="185"/>
      <c r="N44" s="249"/>
      <c r="O44" s="266"/>
      <c r="P44" s="186"/>
      <c r="Q44" s="187"/>
      <c r="R44" s="187"/>
      <c r="S44" s="187"/>
      <c r="T44" s="187"/>
      <c r="U44" s="187"/>
      <c r="V44" s="267"/>
      <c r="W44" s="288">
        <f t="shared" si="1"/>
      </c>
      <c r="X44" s="288">
        <f t="shared" si="2"/>
      </c>
      <c r="Y44" s="288">
        <f t="shared" si="3"/>
      </c>
      <c r="Z44" s="288">
        <f t="shared" si="4"/>
      </c>
      <c r="AA44" s="288">
        <f t="shared" si="5"/>
      </c>
    </row>
    <row r="45" spans="2:27" ht="18" customHeight="1">
      <c r="B45" s="256">
        <v>10</v>
      </c>
      <c r="C45" s="254" t="s">
        <v>184</v>
      </c>
      <c r="D45" s="244">
        <f t="shared" si="6"/>
        <v>0</v>
      </c>
      <c r="E45" s="185"/>
      <c r="F45" s="185"/>
      <c r="G45" s="185"/>
      <c r="H45" s="185"/>
      <c r="I45" s="185"/>
      <c r="J45" s="185"/>
      <c r="K45" s="185"/>
      <c r="L45" s="185"/>
      <c r="M45" s="185"/>
      <c r="N45" s="249"/>
      <c r="O45" s="266"/>
      <c r="P45" s="186"/>
      <c r="Q45" s="187"/>
      <c r="R45" s="187"/>
      <c r="S45" s="187"/>
      <c r="T45" s="187"/>
      <c r="U45" s="187"/>
      <c r="V45" s="267"/>
      <c r="W45" s="288">
        <f t="shared" si="1"/>
      </c>
      <c r="X45" s="288">
        <f t="shared" si="2"/>
      </c>
      <c r="Y45" s="288">
        <f t="shared" si="3"/>
      </c>
      <c r="Z45" s="288">
        <f t="shared" si="4"/>
      </c>
      <c r="AA45" s="288">
        <f t="shared" si="5"/>
      </c>
    </row>
    <row r="46" spans="2:27" ht="20.25" customHeight="1">
      <c r="B46" s="252"/>
      <c r="C46" s="255" t="s">
        <v>8</v>
      </c>
      <c r="D46" s="247">
        <f>E46+G46+H46+J46</f>
        <v>0</v>
      </c>
      <c r="E46" s="182"/>
      <c r="F46" s="182"/>
      <c r="G46" s="182"/>
      <c r="H46" s="182"/>
      <c r="I46" s="182"/>
      <c r="J46" s="182"/>
      <c r="K46" s="182"/>
      <c r="L46" s="182"/>
      <c r="M46" s="182"/>
      <c r="N46" s="248"/>
      <c r="O46" s="264"/>
      <c r="P46" s="183">
        <f>SUM(P36:P45)</f>
        <v>0</v>
      </c>
      <c r="Q46" s="393"/>
      <c r="R46" s="183">
        <f>SUM(R36:R45)</f>
        <v>0</v>
      </c>
      <c r="S46" s="184"/>
      <c r="T46" s="183">
        <f>SUM(T36:T45)</f>
        <v>0</v>
      </c>
      <c r="U46" s="184"/>
      <c r="V46" s="265">
        <f>SUM(V36:V45)</f>
        <v>0</v>
      </c>
      <c r="W46" s="288">
        <f t="shared" si="1"/>
      </c>
      <c r="X46" s="288">
        <f t="shared" si="2"/>
      </c>
      <c r="Y46" s="288">
        <f t="shared" si="3"/>
      </c>
      <c r="Z46" s="288">
        <f t="shared" si="4"/>
      </c>
      <c r="AA46" s="288">
        <f t="shared" si="5"/>
      </c>
    </row>
    <row r="47" spans="2:27" ht="17.25" customHeight="1">
      <c r="B47" s="548" t="s">
        <v>185</v>
      </c>
      <c r="C47" s="549"/>
      <c r="D47" s="242"/>
      <c r="E47" s="209"/>
      <c r="F47" s="209"/>
      <c r="G47" s="209"/>
      <c r="H47" s="209"/>
      <c r="I47" s="209"/>
      <c r="J47" s="209"/>
      <c r="K47" s="209"/>
      <c r="L47" s="209"/>
      <c r="M47" s="209"/>
      <c r="N47" s="243"/>
      <c r="O47" s="242"/>
      <c r="P47" s="209"/>
      <c r="Q47" s="209"/>
      <c r="R47" s="209"/>
      <c r="S47" s="209"/>
      <c r="T47" s="209"/>
      <c r="U47" s="209"/>
      <c r="V47" s="243"/>
      <c r="W47" s="288">
        <f t="shared" si="1"/>
      </c>
      <c r="X47" s="288">
        <f t="shared" si="2"/>
      </c>
      <c r="Y47" s="288">
        <f t="shared" si="3"/>
      </c>
      <c r="Z47" s="288">
        <f t="shared" si="4"/>
      </c>
      <c r="AA47" s="288">
        <f t="shared" si="5"/>
      </c>
    </row>
    <row r="48" spans="2:27" ht="18" customHeight="1">
      <c r="B48" s="256">
        <v>1</v>
      </c>
      <c r="C48" s="257" t="s">
        <v>186</v>
      </c>
      <c r="D48" s="244">
        <f>E48+G48+H48+J48</f>
        <v>0</v>
      </c>
      <c r="E48" s="185"/>
      <c r="F48" s="185"/>
      <c r="G48" s="185"/>
      <c r="H48" s="185"/>
      <c r="I48" s="185"/>
      <c r="J48" s="185"/>
      <c r="K48" s="185"/>
      <c r="L48" s="185"/>
      <c r="M48" s="185"/>
      <c r="N48" s="249"/>
      <c r="O48" s="266"/>
      <c r="P48" s="186"/>
      <c r="Q48" s="187"/>
      <c r="R48" s="187"/>
      <c r="S48" s="187"/>
      <c r="T48" s="187"/>
      <c r="U48" s="187"/>
      <c r="V48" s="267"/>
      <c r="W48" s="288">
        <f t="shared" si="1"/>
      </c>
      <c r="X48" s="288">
        <f t="shared" si="2"/>
      </c>
      <c r="Y48" s="288">
        <f t="shared" si="3"/>
      </c>
      <c r="Z48" s="288">
        <f t="shared" si="4"/>
      </c>
      <c r="AA48" s="288">
        <f t="shared" si="5"/>
      </c>
    </row>
    <row r="49" spans="2:27" ht="58.5" customHeight="1">
      <c r="B49" s="256">
        <v>2</v>
      </c>
      <c r="C49" s="257" t="s">
        <v>187</v>
      </c>
      <c r="D49" s="244">
        <f>E49+G49+H49+J49</f>
        <v>0</v>
      </c>
      <c r="E49" s="185"/>
      <c r="F49" s="185"/>
      <c r="G49" s="185"/>
      <c r="H49" s="185"/>
      <c r="I49" s="185"/>
      <c r="J49" s="185"/>
      <c r="K49" s="185"/>
      <c r="L49" s="185"/>
      <c r="M49" s="185"/>
      <c r="N49" s="249"/>
      <c r="O49" s="266"/>
      <c r="P49" s="186"/>
      <c r="Q49" s="187"/>
      <c r="R49" s="187"/>
      <c r="S49" s="187"/>
      <c r="T49" s="187"/>
      <c r="U49" s="187"/>
      <c r="V49" s="267"/>
      <c r="W49" s="288">
        <f t="shared" si="1"/>
      </c>
      <c r="X49" s="288">
        <f t="shared" si="2"/>
      </c>
      <c r="Y49" s="288">
        <f t="shared" si="3"/>
      </c>
      <c r="Z49" s="288">
        <f t="shared" si="4"/>
      </c>
      <c r="AA49" s="288">
        <f t="shared" si="5"/>
      </c>
    </row>
    <row r="50" spans="2:27" ht="18" customHeight="1">
      <c r="B50" s="256">
        <v>3</v>
      </c>
      <c r="C50" s="257" t="s">
        <v>188</v>
      </c>
      <c r="D50" s="244">
        <f>E50+G50+H50+J50</f>
        <v>0</v>
      </c>
      <c r="E50" s="185"/>
      <c r="F50" s="185"/>
      <c r="G50" s="185"/>
      <c r="H50" s="185"/>
      <c r="I50" s="185"/>
      <c r="J50" s="185"/>
      <c r="K50" s="185"/>
      <c r="L50" s="185"/>
      <c r="M50" s="185"/>
      <c r="N50" s="249"/>
      <c r="O50" s="266"/>
      <c r="P50" s="186"/>
      <c r="Q50" s="187"/>
      <c r="R50" s="187"/>
      <c r="S50" s="187"/>
      <c r="T50" s="187"/>
      <c r="U50" s="187"/>
      <c r="V50" s="267"/>
      <c r="W50" s="288">
        <f t="shared" si="1"/>
      </c>
      <c r="X50" s="288">
        <f t="shared" si="2"/>
      </c>
      <c r="Y50" s="288">
        <f t="shared" si="3"/>
      </c>
      <c r="Z50" s="288">
        <f t="shared" si="4"/>
      </c>
      <c r="AA50" s="288">
        <f t="shared" si="5"/>
      </c>
    </row>
    <row r="51" spans="2:27" ht="19.5" customHeight="1">
      <c r="B51" s="252"/>
      <c r="C51" s="255" t="s">
        <v>8</v>
      </c>
      <c r="D51" s="247">
        <f>E51+G51+H51+J51</f>
        <v>0</v>
      </c>
      <c r="E51" s="182"/>
      <c r="F51" s="182"/>
      <c r="G51" s="182"/>
      <c r="H51" s="182"/>
      <c r="I51" s="182"/>
      <c r="J51" s="182"/>
      <c r="K51" s="182"/>
      <c r="L51" s="182"/>
      <c r="M51" s="182"/>
      <c r="N51" s="248"/>
      <c r="O51" s="264"/>
      <c r="P51" s="183">
        <f>SUM(P48:P50)</f>
        <v>0</v>
      </c>
      <c r="Q51" s="393"/>
      <c r="R51" s="183">
        <f>SUM(R48:R50)</f>
        <v>0</v>
      </c>
      <c r="S51" s="184"/>
      <c r="T51" s="183">
        <f>SUM(T48:T50)</f>
        <v>0</v>
      </c>
      <c r="U51" s="184"/>
      <c r="V51" s="265">
        <f>SUM(V48:V50)</f>
        <v>0</v>
      </c>
      <c r="W51" s="288">
        <f t="shared" si="1"/>
      </c>
      <c r="X51" s="288">
        <f t="shared" si="2"/>
      </c>
      <c r="Y51" s="288">
        <f t="shared" si="3"/>
      </c>
      <c r="Z51" s="288">
        <f t="shared" si="4"/>
      </c>
      <c r="AA51" s="288">
        <f t="shared" si="5"/>
      </c>
    </row>
    <row r="52" spans="2:27" ht="18" customHeight="1">
      <c r="B52" s="548" t="s">
        <v>189</v>
      </c>
      <c r="C52" s="549"/>
      <c r="D52" s="242"/>
      <c r="E52" s="209"/>
      <c r="F52" s="209"/>
      <c r="G52" s="209"/>
      <c r="H52" s="209"/>
      <c r="I52" s="209"/>
      <c r="J52" s="209"/>
      <c r="K52" s="209"/>
      <c r="L52" s="209"/>
      <c r="M52" s="209"/>
      <c r="N52" s="243"/>
      <c r="O52" s="242"/>
      <c r="P52" s="209"/>
      <c r="Q52" s="209"/>
      <c r="R52" s="209"/>
      <c r="S52" s="209"/>
      <c r="T52" s="209"/>
      <c r="U52" s="209"/>
      <c r="V52" s="243"/>
      <c r="W52" s="288">
        <f t="shared" si="1"/>
      </c>
      <c r="X52" s="288">
        <f t="shared" si="2"/>
      </c>
      <c r="Y52" s="288">
        <f t="shared" si="3"/>
      </c>
      <c r="Z52" s="288">
        <f t="shared" si="4"/>
      </c>
      <c r="AA52" s="288">
        <f t="shared" si="5"/>
      </c>
    </row>
    <row r="53" spans="2:27" ht="30">
      <c r="B53" s="256">
        <v>1</v>
      </c>
      <c r="C53" s="257" t="s">
        <v>190</v>
      </c>
      <c r="D53" s="244">
        <f>E53+G53+H53+J53</f>
        <v>0</v>
      </c>
      <c r="E53" s="185"/>
      <c r="F53" s="185"/>
      <c r="G53" s="185"/>
      <c r="H53" s="185"/>
      <c r="I53" s="185"/>
      <c r="J53" s="185"/>
      <c r="K53" s="185"/>
      <c r="L53" s="185"/>
      <c r="M53" s="185"/>
      <c r="N53" s="249"/>
      <c r="O53" s="266"/>
      <c r="P53" s="186"/>
      <c r="Q53" s="186"/>
      <c r="R53" s="186"/>
      <c r="S53" s="186"/>
      <c r="T53" s="186"/>
      <c r="U53" s="186"/>
      <c r="V53" s="268"/>
      <c r="W53" s="288">
        <f t="shared" si="1"/>
      </c>
      <c r="X53" s="288">
        <f t="shared" si="2"/>
      </c>
      <c r="Y53" s="288">
        <f t="shared" si="3"/>
      </c>
      <c r="Z53" s="288">
        <f t="shared" si="4"/>
      </c>
      <c r="AA53" s="288">
        <f t="shared" si="5"/>
      </c>
    </row>
    <row r="54" spans="2:27" ht="30">
      <c r="B54" s="256">
        <v>2</v>
      </c>
      <c r="C54" s="257" t="s">
        <v>191</v>
      </c>
      <c r="D54" s="244">
        <f>E54+G54+H54+J54</f>
        <v>0</v>
      </c>
      <c r="E54" s="185"/>
      <c r="F54" s="185"/>
      <c r="G54" s="185"/>
      <c r="H54" s="185"/>
      <c r="I54" s="185"/>
      <c r="J54" s="185"/>
      <c r="K54" s="185"/>
      <c r="L54" s="185"/>
      <c r="M54" s="185"/>
      <c r="N54" s="249"/>
      <c r="O54" s="266"/>
      <c r="P54" s="186"/>
      <c r="Q54" s="186"/>
      <c r="R54" s="186"/>
      <c r="S54" s="186"/>
      <c r="T54" s="186"/>
      <c r="U54" s="186"/>
      <c r="V54" s="268"/>
      <c r="W54" s="288">
        <f t="shared" si="1"/>
      </c>
      <c r="X54" s="288">
        <f t="shared" si="2"/>
      </c>
      <c r="Y54" s="288">
        <f t="shared" si="3"/>
      </c>
      <c r="Z54" s="288">
        <f t="shared" si="4"/>
      </c>
      <c r="AA54" s="288">
        <f t="shared" si="5"/>
      </c>
    </row>
    <row r="55" spans="2:27" ht="45">
      <c r="B55" s="256">
        <v>3</v>
      </c>
      <c r="C55" s="257" t="s">
        <v>192</v>
      </c>
      <c r="D55" s="244">
        <f>E55+G55+H55+J55</f>
        <v>0</v>
      </c>
      <c r="E55" s="185"/>
      <c r="F55" s="185"/>
      <c r="G55" s="185"/>
      <c r="H55" s="185"/>
      <c r="I55" s="185"/>
      <c r="J55" s="185"/>
      <c r="K55" s="185"/>
      <c r="L55" s="185"/>
      <c r="M55" s="185"/>
      <c r="N55" s="249"/>
      <c r="O55" s="266"/>
      <c r="P55" s="186"/>
      <c r="Q55" s="186"/>
      <c r="R55" s="186"/>
      <c r="S55" s="186"/>
      <c r="T55" s="186"/>
      <c r="U55" s="186"/>
      <c r="V55" s="268"/>
      <c r="W55" s="288">
        <f t="shared" si="1"/>
      </c>
      <c r="X55" s="288">
        <f t="shared" si="2"/>
      </c>
      <c r="Y55" s="288">
        <f t="shared" si="3"/>
      </c>
      <c r="Z55" s="288">
        <f t="shared" si="4"/>
      </c>
      <c r="AA55" s="288">
        <f t="shared" si="5"/>
      </c>
    </row>
    <row r="56" spans="2:27" ht="19.5" customHeight="1">
      <c r="B56" s="252"/>
      <c r="C56" s="255" t="s">
        <v>8</v>
      </c>
      <c r="D56" s="247">
        <f>E56+G56+H56+J56</f>
        <v>0</v>
      </c>
      <c r="E56" s="182"/>
      <c r="F56" s="182"/>
      <c r="G56" s="182"/>
      <c r="H56" s="182"/>
      <c r="I56" s="182"/>
      <c r="J56" s="182"/>
      <c r="K56" s="182"/>
      <c r="L56" s="182"/>
      <c r="M56" s="182"/>
      <c r="N56" s="248"/>
      <c r="O56" s="264"/>
      <c r="P56" s="183">
        <f>SUM(P53:P55)</f>
        <v>0</v>
      </c>
      <c r="Q56" s="393"/>
      <c r="R56" s="183">
        <f>SUM(R53:R55)</f>
        <v>0</v>
      </c>
      <c r="S56" s="184"/>
      <c r="T56" s="183">
        <f>SUM(T53:T55)</f>
        <v>0</v>
      </c>
      <c r="U56" s="184">
        <v>0</v>
      </c>
      <c r="V56" s="265">
        <f>SUM(V53:V55)</f>
        <v>0</v>
      </c>
      <c r="W56" s="288">
        <f t="shared" si="1"/>
      </c>
      <c r="X56" s="288">
        <f t="shared" si="2"/>
      </c>
      <c r="Y56" s="288">
        <f t="shared" si="3"/>
      </c>
      <c r="Z56" s="288">
        <f t="shared" si="4"/>
      </c>
      <c r="AA56" s="288">
        <f t="shared" si="5"/>
      </c>
    </row>
    <row r="57" spans="2:27" ht="18" customHeight="1">
      <c r="B57" s="548" t="s">
        <v>259</v>
      </c>
      <c r="C57" s="549"/>
      <c r="D57" s="242"/>
      <c r="E57" s="209"/>
      <c r="F57" s="209"/>
      <c r="G57" s="209"/>
      <c r="H57" s="209"/>
      <c r="I57" s="209"/>
      <c r="J57" s="209"/>
      <c r="K57" s="209"/>
      <c r="L57" s="209"/>
      <c r="M57" s="209"/>
      <c r="N57" s="243"/>
      <c r="O57" s="242"/>
      <c r="P57" s="209"/>
      <c r="Q57" s="209"/>
      <c r="R57" s="209"/>
      <c r="S57" s="209"/>
      <c r="T57" s="209"/>
      <c r="U57" s="209"/>
      <c r="V57" s="243"/>
      <c r="W57" s="288">
        <f t="shared" si="1"/>
      </c>
      <c r="X57" s="288">
        <f t="shared" si="2"/>
      </c>
      <c r="Y57" s="288">
        <f t="shared" si="3"/>
      </c>
      <c r="Z57" s="288">
        <f t="shared" si="4"/>
      </c>
      <c r="AA57" s="288">
        <f t="shared" si="5"/>
      </c>
    </row>
    <row r="58" spans="2:27" ht="60">
      <c r="B58" s="256">
        <v>1</v>
      </c>
      <c r="C58" s="257" t="s">
        <v>193</v>
      </c>
      <c r="D58" s="244">
        <f>E58+G58+H58+J58</f>
        <v>0</v>
      </c>
      <c r="E58" s="185"/>
      <c r="F58" s="185"/>
      <c r="G58" s="185"/>
      <c r="H58" s="185"/>
      <c r="I58" s="185"/>
      <c r="J58" s="384"/>
      <c r="K58" s="185"/>
      <c r="L58" s="185"/>
      <c r="M58" s="185"/>
      <c r="N58" s="249"/>
      <c r="O58" s="266"/>
      <c r="P58" s="186"/>
      <c r="Q58" s="186"/>
      <c r="R58" s="186"/>
      <c r="S58" s="186"/>
      <c r="T58" s="186"/>
      <c r="U58" s="186"/>
      <c r="V58" s="268"/>
      <c r="W58" s="288">
        <f t="shared" si="1"/>
      </c>
      <c r="X58" s="288">
        <f t="shared" si="2"/>
      </c>
      <c r="Y58" s="288">
        <f t="shared" si="3"/>
      </c>
      <c r="Z58" s="288">
        <f t="shared" si="4"/>
      </c>
      <c r="AA58" s="288">
        <f t="shared" si="5"/>
      </c>
    </row>
    <row r="59" spans="2:27" ht="77.25" customHeight="1">
      <c r="B59" s="256">
        <v>2</v>
      </c>
      <c r="C59" s="257" t="s">
        <v>194</v>
      </c>
      <c r="D59" s="244">
        <f>E59+G59+H59+J59</f>
        <v>0</v>
      </c>
      <c r="E59" s="185"/>
      <c r="F59" s="185"/>
      <c r="G59" s="185"/>
      <c r="H59" s="185"/>
      <c r="I59" s="185"/>
      <c r="J59" s="384"/>
      <c r="K59" s="185"/>
      <c r="L59" s="185"/>
      <c r="M59" s="185"/>
      <c r="N59" s="249"/>
      <c r="O59" s="266"/>
      <c r="P59" s="186"/>
      <c r="Q59" s="186"/>
      <c r="R59" s="186"/>
      <c r="S59" s="186"/>
      <c r="T59" s="186"/>
      <c r="U59" s="186"/>
      <c r="V59" s="268"/>
      <c r="W59" s="288">
        <f t="shared" si="1"/>
      </c>
      <c r="X59" s="288">
        <f t="shared" si="2"/>
      </c>
      <c r="Y59" s="288">
        <f t="shared" si="3"/>
      </c>
      <c r="Z59" s="288">
        <f t="shared" si="4"/>
      </c>
      <c r="AA59" s="288">
        <f t="shared" si="5"/>
      </c>
    </row>
    <row r="60" spans="2:27" ht="44.25" customHeight="1">
      <c r="B60" s="256">
        <v>3</v>
      </c>
      <c r="C60" s="257" t="s">
        <v>260</v>
      </c>
      <c r="D60" s="244">
        <f>E60+G60+H60+J60</f>
        <v>0</v>
      </c>
      <c r="E60" s="384"/>
      <c r="F60" s="384"/>
      <c r="G60" s="384"/>
      <c r="H60" s="185"/>
      <c r="I60" s="185"/>
      <c r="J60" s="384"/>
      <c r="K60" s="185"/>
      <c r="L60" s="185"/>
      <c r="M60" s="185"/>
      <c r="N60" s="249"/>
      <c r="O60" s="266"/>
      <c r="P60" s="186"/>
      <c r="Q60" s="186"/>
      <c r="R60" s="186"/>
      <c r="S60" s="186"/>
      <c r="T60" s="186"/>
      <c r="U60" s="186"/>
      <c r="V60" s="268"/>
      <c r="W60" s="288">
        <f t="shared" si="1"/>
      </c>
      <c r="X60" s="288">
        <f t="shared" si="2"/>
      </c>
      <c r="Y60" s="288">
        <f t="shared" si="3"/>
      </c>
      <c r="Z60" s="288">
        <f t="shared" si="4"/>
      </c>
      <c r="AA60" s="288">
        <f t="shared" si="5"/>
      </c>
    </row>
    <row r="61" spans="2:27" ht="19.5" customHeight="1">
      <c r="B61" s="252"/>
      <c r="C61" s="255" t="s">
        <v>8</v>
      </c>
      <c r="D61" s="247">
        <f>E61+G61+H61+J61</f>
        <v>0</v>
      </c>
      <c r="E61" s="182"/>
      <c r="F61" s="182"/>
      <c r="G61" s="182"/>
      <c r="H61" s="182"/>
      <c r="I61" s="182"/>
      <c r="J61" s="182"/>
      <c r="K61" s="182"/>
      <c r="L61" s="182"/>
      <c r="M61" s="182"/>
      <c r="N61" s="248"/>
      <c r="O61" s="264"/>
      <c r="P61" s="183">
        <f>SUM(P58:P60)</f>
        <v>0</v>
      </c>
      <c r="Q61" s="393"/>
      <c r="R61" s="183">
        <f>SUM(R58:R60)</f>
        <v>0</v>
      </c>
      <c r="S61" s="184"/>
      <c r="T61" s="183">
        <f>SUM(T58:T60)</f>
        <v>0</v>
      </c>
      <c r="U61" s="184"/>
      <c r="V61" s="265">
        <f>SUM(V58:V60)</f>
        <v>0</v>
      </c>
      <c r="W61" s="288">
        <f t="shared" si="1"/>
      </c>
      <c r="X61" s="288">
        <f t="shared" si="2"/>
      </c>
      <c r="Y61" s="288">
        <f t="shared" si="3"/>
      </c>
      <c r="Z61" s="288">
        <f t="shared" si="4"/>
      </c>
      <c r="AA61" s="288">
        <f t="shared" si="5"/>
      </c>
    </row>
    <row r="62" spans="2:27" ht="24.75" customHeight="1" thickBot="1">
      <c r="B62" s="317"/>
      <c r="C62" s="318" t="s">
        <v>288</v>
      </c>
      <c r="D62" s="244">
        <f>E62+G62+H62+J62</f>
        <v>0</v>
      </c>
      <c r="E62" s="188"/>
      <c r="F62" s="188"/>
      <c r="G62" s="188"/>
      <c r="H62" s="188"/>
      <c r="I62" s="188"/>
      <c r="J62" s="188"/>
      <c r="K62" s="188"/>
      <c r="L62" s="188"/>
      <c r="M62" s="188"/>
      <c r="N62" s="250"/>
      <c r="O62" s="269"/>
      <c r="P62" s="300">
        <f>SUM(P34+P46+P51+P56+P61)</f>
        <v>0</v>
      </c>
      <c r="Q62" s="394"/>
      <c r="R62" s="190">
        <f>SUM(R34+R46+R51+R56+R61)</f>
        <v>0</v>
      </c>
      <c r="S62" s="189"/>
      <c r="T62" s="190">
        <f>SUM(T34+T46+T51+T56+T61)</f>
        <v>0</v>
      </c>
      <c r="U62" s="189"/>
      <c r="V62" s="270">
        <f>SUM(V34+V46+V51+V56+V61)</f>
        <v>0</v>
      </c>
      <c r="W62" s="288">
        <f t="shared" si="1"/>
      </c>
      <c r="X62" s="288">
        <f t="shared" si="2"/>
      </c>
      <c r="Y62" s="288">
        <f t="shared" si="3"/>
      </c>
      <c r="Z62" s="288">
        <f t="shared" si="4"/>
      </c>
      <c r="AA62" s="288">
        <f t="shared" si="5"/>
      </c>
    </row>
    <row r="63" spans="2:27" ht="16.5" customHeight="1">
      <c r="B63" s="542" t="s">
        <v>282</v>
      </c>
      <c r="C63" s="319" t="s">
        <v>276</v>
      </c>
      <c r="D63" s="305">
        <f>IF(AND(D34&gt;=MAX(D12:D33),D34&lt;=SUM(D12:D33)),"","не верно")</f>
      </c>
      <c r="E63" s="306">
        <f aca="true" t="shared" si="7" ref="E63:U63">IF(AND(E34&gt;=MAX(E12:E33),E34&lt;=SUM(E12:E33)),"","не верно")</f>
      </c>
      <c r="F63" s="306">
        <f t="shared" si="7"/>
      </c>
      <c r="G63" s="306">
        <f t="shared" si="7"/>
      </c>
      <c r="H63" s="306">
        <f t="shared" si="7"/>
      </c>
      <c r="I63" s="306">
        <f t="shared" si="7"/>
      </c>
      <c r="J63" s="306">
        <f t="shared" si="7"/>
      </c>
      <c r="K63" s="306">
        <f t="shared" si="7"/>
      </c>
      <c r="L63" s="306">
        <f t="shared" si="7"/>
      </c>
      <c r="M63" s="306">
        <f t="shared" si="7"/>
      </c>
      <c r="N63" s="307">
        <f t="shared" si="7"/>
      </c>
      <c r="O63" s="305">
        <f t="shared" si="7"/>
      </c>
      <c r="P63" s="381">
        <f t="shared" si="7"/>
      </c>
      <c r="Q63" s="308">
        <f t="shared" si="7"/>
      </c>
      <c r="R63" s="381"/>
      <c r="S63" s="306">
        <f t="shared" si="7"/>
      </c>
      <c r="T63" s="381"/>
      <c r="U63" s="306">
        <f t="shared" si="7"/>
      </c>
      <c r="V63" s="380"/>
      <c r="W63" s="328"/>
      <c r="X63" s="328"/>
      <c r="Y63" s="328"/>
      <c r="Z63" s="328"/>
      <c r="AA63" s="328"/>
    </row>
    <row r="64" spans="2:27" ht="15.75" customHeight="1">
      <c r="B64" s="543"/>
      <c r="C64" s="258" t="s">
        <v>277</v>
      </c>
      <c r="D64" s="309">
        <f>IF(AND(D46&gt;=MAX(D36:D45),D46&lt;=SUM(D36:D45)),"","не верно")</f>
      </c>
      <c r="E64" s="306">
        <f aca="true" t="shared" si="8" ref="E64:O64">IF(AND(E46&gt;=MAX(E36:E45),E46&lt;=SUM(E36:E45)),"","не верно")</f>
      </c>
      <c r="F64" s="306">
        <f t="shared" si="8"/>
      </c>
      <c r="G64" s="306">
        <f t="shared" si="8"/>
      </c>
      <c r="H64" s="306">
        <f t="shared" si="8"/>
      </c>
      <c r="I64" s="306">
        <f t="shared" si="8"/>
      </c>
      <c r="J64" s="306">
        <f t="shared" si="8"/>
      </c>
      <c r="K64" s="306">
        <f t="shared" si="8"/>
      </c>
      <c r="L64" s="306">
        <f t="shared" si="8"/>
      </c>
      <c r="M64" s="306">
        <f t="shared" si="8"/>
      </c>
      <c r="N64" s="310">
        <f t="shared" si="8"/>
      </c>
      <c r="O64" s="305">
        <f t="shared" si="8"/>
      </c>
      <c r="P64" s="311"/>
      <c r="Q64" s="308">
        <f>IF(AND(Q46&gt;=MAX(Q36:Q45),Q46&lt;=SUM(Q36:Q45)),"","не верно")</f>
      </c>
      <c r="R64" s="381"/>
      <c r="S64" s="306">
        <f>IF(AND(S46&gt;=MAX(S36:S45),S46&lt;=SUM(S36:S45)),"","не верно")</f>
      </c>
      <c r="T64" s="381"/>
      <c r="U64" s="306">
        <f>IF(AND(U46&gt;=MAX(U36:U45),U46&lt;=SUM(U36:U45)),"","не верно")</f>
      </c>
      <c r="V64" s="329"/>
      <c r="W64" s="328"/>
      <c r="X64" s="328"/>
      <c r="Y64" s="328"/>
      <c r="Z64" s="328"/>
      <c r="AA64" s="328"/>
    </row>
    <row r="65" spans="2:27" ht="15.75" customHeight="1">
      <c r="B65" s="543"/>
      <c r="C65" s="258" t="s">
        <v>278</v>
      </c>
      <c r="D65" s="309">
        <f>IF(AND(D51&gt;=MAX(D48:D50),D51&lt;=SUM(D48:D50)),"","не верно")</f>
      </c>
      <c r="E65" s="306">
        <f aca="true" t="shared" si="9" ref="E65:O65">IF(AND(E51&gt;=MAX(E48:E50),E51&lt;=SUM(E48:E50)),"","не верно")</f>
      </c>
      <c r="F65" s="306">
        <f t="shared" si="9"/>
      </c>
      <c r="G65" s="306">
        <f t="shared" si="9"/>
      </c>
      <c r="H65" s="306">
        <f t="shared" si="9"/>
      </c>
      <c r="I65" s="306">
        <f t="shared" si="9"/>
      </c>
      <c r="J65" s="306">
        <f t="shared" si="9"/>
      </c>
      <c r="K65" s="306">
        <f t="shared" si="9"/>
      </c>
      <c r="L65" s="306">
        <f t="shared" si="9"/>
      </c>
      <c r="M65" s="306">
        <f t="shared" si="9"/>
      </c>
      <c r="N65" s="310">
        <f t="shared" si="9"/>
      </c>
      <c r="O65" s="305">
        <f t="shared" si="9"/>
      </c>
      <c r="P65" s="311"/>
      <c r="Q65" s="308">
        <f>IF(AND(Q51&gt;=MAX(Q48:Q50),Q51&lt;=SUM(Q48:Q50)),"","не верно")</f>
      </c>
      <c r="R65" s="381"/>
      <c r="S65" s="306">
        <f>IF(AND(S51&gt;=MAX(S48:S50),S51&lt;=SUM(S48:S50)),"","не верно")</f>
      </c>
      <c r="T65" s="381"/>
      <c r="U65" s="306">
        <f>IF(AND(U51&gt;=MAX(U48:U50),U51&lt;=SUM(U48:U50)),"","не верно")</f>
      </c>
      <c r="V65" s="330"/>
      <c r="W65" s="328"/>
      <c r="X65" s="328"/>
      <c r="Y65" s="328"/>
      <c r="Z65" s="328"/>
      <c r="AA65" s="328"/>
    </row>
    <row r="66" spans="2:27" ht="19.5" customHeight="1">
      <c r="B66" s="543"/>
      <c r="C66" s="258" t="s">
        <v>279</v>
      </c>
      <c r="D66" s="309">
        <f>IF(AND(D56&gt;=MAX(D53:D55),D56&lt;=SUM(D53:D55)),"","не верно")</f>
      </c>
      <c r="E66" s="306">
        <f aca="true" t="shared" si="10" ref="E66:O66">IF(AND(E56&gt;=MAX(E53:E55),E56&lt;=SUM(E53:E55)),"","не верно")</f>
      </c>
      <c r="F66" s="306">
        <f t="shared" si="10"/>
      </c>
      <c r="G66" s="306">
        <f t="shared" si="10"/>
      </c>
      <c r="H66" s="306">
        <f t="shared" si="10"/>
      </c>
      <c r="I66" s="306">
        <f t="shared" si="10"/>
      </c>
      <c r="J66" s="306">
        <f t="shared" si="10"/>
      </c>
      <c r="K66" s="306">
        <f t="shared" si="10"/>
      </c>
      <c r="L66" s="306">
        <f t="shared" si="10"/>
      </c>
      <c r="M66" s="306">
        <f t="shared" si="10"/>
      </c>
      <c r="N66" s="310">
        <f t="shared" si="10"/>
      </c>
      <c r="O66" s="305">
        <f t="shared" si="10"/>
      </c>
      <c r="P66" s="311"/>
      <c r="Q66" s="308">
        <f>IF(AND(Q56&gt;=MAX(Q53:Q55),Q56&lt;=SUM(Q53:Q55)),"","не верно")</f>
      </c>
      <c r="R66" s="381"/>
      <c r="S66" s="306">
        <f>IF(AND(S56&gt;=MAX(S53:S55),S56&lt;=SUM(S53:S55)),"","не верно")</f>
      </c>
      <c r="T66" s="381"/>
      <c r="U66" s="306">
        <f>IF(AND(U56&gt;=MAX(U53:U55),U56&lt;=SUM(U53:U55)),"","не верно")</f>
      </c>
      <c r="V66" s="329"/>
      <c r="W66" s="328"/>
      <c r="X66" s="328"/>
      <c r="Y66" s="328"/>
      <c r="Z66" s="328"/>
      <c r="AA66" s="328"/>
    </row>
    <row r="67" spans="2:27" ht="15.75" customHeight="1">
      <c r="B67" s="543"/>
      <c r="C67" s="258" t="s">
        <v>280</v>
      </c>
      <c r="D67" s="309">
        <f>IF(AND(D61&gt;=MAX(D58:D60),D61&lt;=SUM(D58:D60)),"","не верно")</f>
      </c>
      <c r="E67" s="306">
        <f aca="true" t="shared" si="11" ref="E67:O67">IF(AND(E61&gt;=MAX(E58:E60),E61&lt;=SUM(E58:E60)),"","не верно")</f>
      </c>
      <c r="F67" s="306">
        <f t="shared" si="11"/>
      </c>
      <c r="G67" s="306">
        <f t="shared" si="11"/>
      </c>
      <c r="H67" s="306">
        <f t="shared" si="11"/>
      </c>
      <c r="I67" s="306">
        <f t="shared" si="11"/>
      </c>
      <c r="J67" s="306">
        <f t="shared" si="11"/>
      </c>
      <c r="K67" s="306">
        <f t="shared" si="11"/>
      </c>
      <c r="L67" s="306">
        <f t="shared" si="11"/>
      </c>
      <c r="M67" s="306">
        <f t="shared" si="11"/>
      </c>
      <c r="N67" s="310">
        <f t="shared" si="11"/>
      </c>
      <c r="O67" s="305">
        <f t="shared" si="11"/>
      </c>
      <c r="P67" s="311"/>
      <c r="Q67" s="308">
        <f>IF(AND(Q61&gt;=MAX(Q58:Q60),Q61&lt;=SUM(Q58:Q60)),"","не верно")</f>
      </c>
      <c r="R67" s="381"/>
      <c r="S67" s="306">
        <f>IF(AND(S61&gt;=MAX(S58:S60),S61&lt;=SUM(S58:S60)),"","не верно")</f>
      </c>
      <c r="T67" s="381"/>
      <c r="U67" s="306">
        <f>IF(AND(U61&gt;=MAX(U58:U60),U61&lt;=SUM(U58:U60)),"","не верно")</f>
      </c>
      <c r="V67" s="329"/>
      <c r="W67" s="328"/>
      <c r="X67" s="328"/>
      <c r="Y67" s="328"/>
      <c r="Z67" s="328"/>
      <c r="AA67" s="328"/>
    </row>
    <row r="68" spans="2:37" ht="16.5" thickBot="1">
      <c r="B68" s="543"/>
      <c r="C68" s="258" t="s">
        <v>281</v>
      </c>
      <c r="D68" s="309">
        <f aca="true" t="shared" si="12" ref="D68:O68">IF(AND(D62&gt;=MAX(D12:D61),D62&lt;=SUM(D34+D46+D51+D56+D61)),"","не верно")</f>
      </c>
      <c r="E68" s="306">
        <f t="shared" si="12"/>
      </c>
      <c r="F68" s="306">
        <f t="shared" si="12"/>
      </c>
      <c r="G68" s="306">
        <f t="shared" si="12"/>
      </c>
      <c r="H68" s="306">
        <f t="shared" si="12"/>
      </c>
      <c r="I68" s="314">
        <f t="shared" si="12"/>
      </c>
      <c r="J68" s="306">
        <f t="shared" si="12"/>
      </c>
      <c r="K68" s="314">
        <f t="shared" si="12"/>
      </c>
      <c r="L68" s="314">
        <f t="shared" si="12"/>
      </c>
      <c r="M68" s="314">
        <f t="shared" si="12"/>
      </c>
      <c r="N68" s="315">
        <f t="shared" si="12"/>
      </c>
      <c r="O68" s="313">
        <f t="shared" si="12"/>
      </c>
      <c r="P68" s="316"/>
      <c r="Q68" s="314">
        <f>IF(AND(Q62&gt;=MAX(Q12:Q61),Q62&lt;=SUM(Q34+Q46+Q51+Q56+Q61)),"","не верно")</f>
      </c>
      <c r="R68" s="382"/>
      <c r="S68" s="314">
        <f>IF(AND(S62&gt;=MAX(S12:S61),S62&lt;=SUM(S34+S46+S51+S56+S61)),"","не верно")</f>
      </c>
      <c r="T68" s="382"/>
      <c r="U68" s="314">
        <f>IF(AND(U62&gt;=MAX(U12:U61),U62&lt;=SUM(U34+U46+U51+U56+U61)),"","не верно")</f>
      </c>
      <c r="V68" s="316"/>
      <c r="W68" s="328"/>
      <c r="X68" s="328"/>
      <c r="Y68" s="328"/>
      <c r="Z68" s="328"/>
      <c r="AA68" s="328"/>
      <c r="AB68" s="173"/>
      <c r="AC68" s="173"/>
      <c r="AD68" s="160"/>
      <c r="AE68" s="160"/>
      <c r="AF68" s="160"/>
      <c r="AG68" s="160"/>
      <c r="AH68" s="160"/>
      <c r="AI68" s="160"/>
      <c r="AJ68" s="160"/>
      <c r="AK68" s="160"/>
    </row>
    <row r="69" spans="2:22" ht="32.25" thickBot="1">
      <c r="B69" s="544"/>
      <c r="C69" s="320" t="s">
        <v>295</v>
      </c>
      <c r="D69" s="323">
        <f>IF(D62='Р.I. Обслужено'!D16,"","не верно")</f>
      </c>
      <c r="E69" s="314">
        <f>IF(E62='Р.I. Обслужено'!E16,"","не верно")</f>
      </c>
      <c r="F69" s="325">
        <f>IF(F62='Р.I. Обслужено'!F16,"","не верно")</f>
      </c>
      <c r="G69" s="314">
        <f>IF(G62='Р.I. Обслужено'!G16,"","не верно")</f>
      </c>
      <c r="H69" s="324">
        <f>IF(H62='Р.I. Обслужено'!H16,"","не верно")</f>
      </c>
      <c r="I69" s="301"/>
      <c r="J69" s="322">
        <f>IF(J62='Р.I. Обслужено'!I16,"","не верно")</f>
      </c>
      <c r="K69" s="302"/>
      <c r="L69" s="302"/>
      <c r="M69" s="302"/>
      <c r="N69" s="302"/>
      <c r="O69" s="302"/>
      <c r="P69" s="302"/>
      <c r="Q69" s="303"/>
      <c r="R69" s="303"/>
      <c r="S69" s="303"/>
      <c r="T69" s="303"/>
      <c r="U69" s="303"/>
      <c r="V69" s="304"/>
    </row>
    <row r="70" spans="3:16" ht="15">
      <c r="C70" s="193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</row>
    <row r="71" spans="3:16" ht="15">
      <c r="C71" s="193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</row>
    <row r="72" spans="3:16" ht="15">
      <c r="C72" s="193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</row>
    <row r="73" spans="3:16" ht="15">
      <c r="C73" s="193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</row>
    <row r="74" spans="3:16" ht="15"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</row>
    <row r="75" spans="3:16" ht="15">
      <c r="C75" s="193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</row>
    <row r="76" spans="3:16" ht="15">
      <c r="C76" s="193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</row>
    <row r="77" spans="3:16" ht="15">
      <c r="C77" s="193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</row>
    <row r="78" spans="3:16" ht="15">
      <c r="C78" s="193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</row>
    <row r="79" spans="3:16" ht="15">
      <c r="C79" s="193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</row>
    <row r="80" spans="2:22" ht="15">
      <c r="B80" s="191"/>
      <c r="C80" s="191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5"/>
      <c r="R80" s="195"/>
      <c r="S80" s="195"/>
      <c r="T80" s="195"/>
      <c r="U80" s="195"/>
      <c r="V80" s="174"/>
    </row>
    <row r="81" spans="2:22" ht="15">
      <c r="B81" s="196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7"/>
      <c r="R81" s="197"/>
      <c r="S81" s="197"/>
      <c r="T81" s="197"/>
      <c r="U81" s="197"/>
      <c r="V81" s="174"/>
    </row>
    <row r="82" spans="2:22" ht="15">
      <c r="B82" s="191"/>
      <c r="C82" s="191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5"/>
      <c r="R82" s="195"/>
      <c r="S82" s="195"/>
      <c r="T82" s="195"/>
      <c r="U82" s="195"/>
      <c r="V82" s="174"/>
    </row>
    <row r="83" spans="2:22" ht="15"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8"/>
      <c r="R83" s="198"/>
      <c r="S83" s="198"/>
      <c r="T83" s="198"/>
      <c r="U83" s="198"/>
      <c r="V83" s="174"/>
    </row>
    <row r="84" spans="2:22" ht="15">
      <c r="B84" s="174"/>
      <c r="C84" s="174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74"/>
      <c r="R84" s="174"/>
      <c r="S84" s="174"/>
      <c r="T84" s="174"/>
      <c r="U84" s="174"/>
      <c r="V84" s="174"/>
    </row>
    <row r="85" spans="4:16" ht="15"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</row>
    <row r="86" spans="4:16" ht="15"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</row>
    <row r="87" spans="4:16" ht="15"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</row>
    <row r="88" spans="4:16" ht="15"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</row>
    <row r="89" spans="4:16" ht="15"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</row>
    <row r="90" spans="4:16" ht="15"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</row>
    <row r="91" spans="4:16" ht="15"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</row>
    <row r="92" spans="4:16" ht="15"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</row>
    <row r="93" spans="4:16" ht="15"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</row>
    <row r="94" spans="4:16" ht="15"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</row>
    <row r="95" spans="4:16" ht="15"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</row>
    <row r="96" spans="4:16" ht="15"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</row>
    <row r="97" spans="4:16" ht="15"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</row>
    <row r="98" spans="4:16" ht="15"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</row>
    <row r="99" spans="4:16" ht="15"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</row>
    <row r="100" spans="4:16" ht="15"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</row>
    <row r="101" spans="4:16" ht="15"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</row>
    <row r="102" spans="4:16" ht="15"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</row>
    <row r="103" spans="4:16" ht="15"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</row>
    <row r="104" spans="4:16" ht="15"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</row>
    <row r="105" spans="4:16" ht="15"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</row>
    <row r="106" spans="4:16" ht="15"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</row>
    <row r="107" spans="4:16" ht="15"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</row>
    <row r="108" spans="4:16" ht="15"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</row>
    <row r="109" spans="4:16" ht="15"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</row>
    <row r="110" spans="4:16" ht="15"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</row>
    <row r="111" spans="4:16" ht="15"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</row>
    <row r="112" spans="4:16" ht="15"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</row>
    <row r="113" spans="4:16" ht="15"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</row>
    <row r="114" spans="4:16" ht="15"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</row>
    <row r="115" spans="4:16" ht="15"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</row>
    <row r="116" spans="4:16" ht="15"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</row>
    <row r="117" spans="4:16" ht="15"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</row>
    <row r="118" spans="4:16" ht="15"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</row>
    <row r="119" spans="4:16" ht="15"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</row>
    <row r="120" spans="4:16" ht="15"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</row>
    <row r="121" spans="4:16" ht="15"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</row>
    <row r="122" spans="4:16" ht="15"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</row>
    <row r="123" spans="4:16" ht="15"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</row>
    <row r="124" spans="4:16" ht="15"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</row>
    <row r="125" spans="4:16" ht="15"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</row>
    <row r="126" spans="4:16" ht="15"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</row>
    <row r="127" spans="4:16" ht="15"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</row>
    <row r="128" spans="4:16" ht="15"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</row>
    <row r="129" spans="4:16" ht="15"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</row>
    <row r="130" spans="4:16" ht="15"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</row>
    <row r="131" spans="4:16" ht="15"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</row>
    <row r="132" spans="4:16" ht="15"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</row>
    <row r="133" spans="4:16" ht="15"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</row>
    <row r="134" spans="4:16" ht="15"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</row>
    <row r="135" spans="4:16" ht="15"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</row>
    <row r="136" spans="4:16" ht="15"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</row>
    <row r="137" spans="4:16" ht="15"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</row>
    <row r="138" spans="4:16" ht="15"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</row>
    <row r="139" spans="4:16" ht="15"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</row>
    <row r="140" spans="4:16" ht="15"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</row>
    <row r="141" spans="4:16" ht="15"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</row>
    <row r="142" spans="4:16" ht="15"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</row>
    <row r="143" spans="4:16" ht="15"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</row>
    <row r="144" spans="4:16" ht="15"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</row>
    <row r="145" spans="4:16" ht="15"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</row>
    <row r="146" spans="4:16" ht="15"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</row>
    <row r="147" spans="4:16" ht="15"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</row>
    <row r="148" spans="4:16" ht="15"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</row>
    <row r="149" spans="4:16" ht="15"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</row>
    <row r="150" spans="4:16" ht="15"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</row>
    <row r="151" spans="4:16" ht="15"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</row>
    <row r="152" spans="4:16" ht="15"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</row>
    <row r="153" spans="4:16" ht="15"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</row>
    <row r="154" spans="4:16" ht="15"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</row>
    <row r="155" spans="4:16" ht="15"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</row>
    <row r="156" spans="4:16" ht="15"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</row>
    <row r="157" spans="4:16" ht="15"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</row>
    <row r="158" spans="4:16" ht="15"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</row>
    <row r="159" spans="4:16" ht="15"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</row>
    <row r="160" spans="4:16" ht="15"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</row>
    <row r="161" spans="4:16" ht="15"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</row>
    <row r="162" spans="4:16" ht="15"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</row>
    <row r="163" spans="4:16" ht="15"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</row>
    <row r="164" spans="4:16" ht="15"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</row>
    <row r="165" spans="4:16" ht="15"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</row>
    <row r="166" spans="4:16" ht="15"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</row>
    <row r="167" spans="4:16" ht="15"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</row>
    <row r="168" spans="4:16" ht="15"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</row>
    <row r="169" spans="4:16" ht="15"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</row>
    <row r="170" spans="4:16" ht="15"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</row>
    <row r="171" spans="4:16" ht="15"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</row>
    <row r="172" spans="4:16" ht="15"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</row>
    <row r="173" spans="4:16" ht="15"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</row>
    <row r="174" spans="4:16" ht="15"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</row>
    <row r="175" spans="4:16" ht="15"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</row>
    <row r="176" spans="4:16" ht="15"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</row>
    <row r="177" spans="4:16" ht="15"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</row>
    <row r="178" spans="4:16" ht="15"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</row>
    <row r="179" spans="4:16" ht="15"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</row>
    <row r="180" spans="4:16" ht="15"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</row>
    <row r="181" spans="4:16" ht="15"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</row>
    <row r="182" spans="4:16" ht="15"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</row>
    <row r="183" spans="4:16" ht="15"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</row>
    <row r="184" spans="4:16" ht="15"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</row>
    <row r="185" spans="4:16" ht="15"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</row>
    <row r="186" spans="4:16" ht="15"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</row>
    <row r="187" spans="4:16" ht="15"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</row>
    <row r="188" spans="4:16" ht="15"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</row>
    <row r="189" spans="4:16" ht="15"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</row>
    <row r="190" spans="4:16" ht="15"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</row>
    <row r="191" spans="4:16" ht="15"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</row>
    <row r="192" spans="4:16" ht="15"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</row>
    <row r="193" spans="4:16" ht="15"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</row>
    <row r="194" spans="4:16" ht="15"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</row>
    <row r="195" spans="4:16" ht="15"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</row>
    <row r="196" spans="4:16" ht="15"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</row>
    <row r="197" spans="4:16" ht="15"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</row>
    <row r="198" spans="4:16" ht="15"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</row>
    <row r="199" spans="4:16" ht="15"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</row>
    <row r="200" spans="4:16" ht="15"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</row>
    <row r="201" spans="4:16" ht="15"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</row>
    <row r="202" spans="4:16" ht="15"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</row>
    <row r="203" spans="4:16" ht="15"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</row>
    <row r="204" spans="4:16" ht="15"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</row>
    <row r="205" spans="4:16" ht="15"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</row>
    <row r="206" spans="4:16" ht="15"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</row>
    <row r="207" spans="4:16" ht="15"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</row>
    <row r="208" spans="4:16" ht="15"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</row>
    <row r="209" spans="4:16" ht="15"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</row>
    <row r="210" spans="4:16" ht="15"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</row>
    <row r="211" spans="4:16" ht="15"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</row>
    <row r="212" spans="4:16" ht="15"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</row>
    <row r="213" spans="4:16" ht="15"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</row>
    <row r="214" spans="4:16" ht="15"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</row>
    <row r="215" spans="4:16" ht="15"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</row>
    <row r="216" spans="4:16" ht="15"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</row>
    <row r="217" spans="4:16" ht="15"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</row>
    <row r="218" spans="4:16" ht="15"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</row>
    <row r="219" spans="4:16" ht="15"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</row>
    <row r="220" spans="4:16" ht="15"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</row>
    <row r="221" spans="4:16" ht="15"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</row>
    <row r="222" spans="4:16" ht="15"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</row>
    <row r="223" spans="4:16" ht="15"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</row>
    <row r="224" spans="4:16" ht="15"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</row>
    <row r="225" spans="4:16" ht="15"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</row>
    <row r="226" spans="4:16" ht="15"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</row>
    <row r="227" spans="4:16" ht="15"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</row>
    <row r="228" spans="4:16" ht="15"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</row>
    <row r="229" spans="4:16" ht="15"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</row>
    <row r="230" spans="4:16" ht="15"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</row>
    <row r="231" spans="4:16" ht="15"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</row>
    <row r="232" spans="4:16" ht="15"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</row>
    <row r="233" spans="4:16" ht="15"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</row>
    <row r="234" spans="4:16" ht="15"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</row>
    <row r="235" spans="4:16" ht="15"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</row>
    <row r="236" spans="4:16" ht="15"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</row>
    <row r="237" spans="4:16" ht="15"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</row>
    <row r="238" spans="4:16" ht="15"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</row>
    <row r="239" spans="4:16" ht="15"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</row>
    <row r="240" spans="4:16" ht="15"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</row>
    <row r="241" spans="4:16" ht="15"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</row>
    <row r="242" spans="4:16" ht="15"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</row>
    <row r="243" spans="4:16" ht="15"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</row>
    <row r="244" spans="4:16" ht="15"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</row>
    <row r="245" spans="4:16" ht="15"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</row>
    <row r="246" spans="4:16" ht="15"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</row>
    <row r="247" spans="4:16" ht="15"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</row>
    <row r="248" spans="4:16" ht="15"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</row>
    <row r="249" spans="4:16" ht="15"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</row>
    <row r="250" spans="4:16" ht="15"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</row>
    <row r="251" spans="4:16" ht="15"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</row>
    <row r="252" spans="4:16" ht="15"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</row>
    <row r="253" spans="4:16" ht="15"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</row>
    <row r="254" spans="4:16" ht="15"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</row>
    <row r="255" spans="4:16" ht="15"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</row>
    <row r="256" spans="4:16" ht="15"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</row>
    <row r="257" spans="4:16" ht="15"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</row>
    <row r="258" spans="4:16" ht="15"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</row>
    <row r="259" spans="4:16" ht="15"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</row>
    <row r="260" spans="4:16" ht="15"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</row>
    <row r="261" spans="4:16" ht="15"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</row>
    <row r="262" spans="4:16" ht="15"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</row>
    <row r="263" spans="4:16" ht="15"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</row>
    <row r="264" spans="4:16" ht="15"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</row>
    <row r="265" spans="4:16" ht="15"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</row>
    <row r="266" spans="4:16" ht="15"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</row>
    <row r="267" spans="4:16" ht="15"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</row>
    <row r="268" spans="4:16" ht="15"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</row>
    <row r="269" spans="4:16" ht="15"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</row>
    <row r="270" spans="4:16" ht="15"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</row>
    <row r="271" spans="4:16" ht="15"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</row>
    <row r="272" spans="4:16" ht="15"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</row>
    <row r="273" spans="4:16" ht="15"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</row>
    <row r="274" spans="4:16" ht="15"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</row>
    <row r="275" spans="4:16" ht="15"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</row>
    <row r="276" spans="4:16" ht="15"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</row>
    <row r="277" spans="4:16" ht="15"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</row>
    <row r="278" spans="4:16" ht="15"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</row>
    <row r="279" spans="4:16" ht="15"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</row>
    <row r="280" spans="4:16" ht="15"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</row>
    <row r="281" spans="4:16" ht="15"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</row>
    <row r="282" spans="4:16" ht="15"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</row>
    <row r="283" spans="4:16" ht="15"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</row>
    <row r="284" spans="4:16" ht="15"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</row>
    <row r="285" spans="4:16" ht="15"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</row>
    <row r="286" spans="4:16" ht="15"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</row>
    <row r="287" spans="4:16" ht="15"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</row>
    <row r="288" spans="4:16" ht="15"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</row>
    <row r="289" spans="4:16" ht="15"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</row>
    <row r="290" spans="4:16" ht="15"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</row>
    <row r="291" spans="4:16" ht="15"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</row>
    <row r="292" spans="4:16" ht="15"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</row>
    <row r="293" spans="4:16" ht="15"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</row>
    <row r="294" spans="4:16" ht="15"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</row>
    <row r="295" spans="4:16" ht="15"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</row>
    <row r="296" spans="4:16" ht="15"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</row>
    <row r="297" spans="4:16" ht="15"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</row>
    <row r="298" spans="4:16" ht="15"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</row>
    <row r="299" spans="4:16" ht="15"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</row>
    <row r="300" spans="4:16" ht="15"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</row>
    <row r="301" spans="4:16" ht="15"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</row>
    <row r="302" spans="4:16" ht="15"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</row>
    <row r="303" spans="4:16" ht="15"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</row>
    <row r="304" spans="4:16" ht="15"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</row>
    <row r="305" spans="4:16" ht="15"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</row>
    <row r="306" spans="4:16" ht="15"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</row>
    <row r="307" spans="4:16" ht="15"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</row>
    <row r="308" spans="4:16" ht="15"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</row>
    <row r="309" spans="4:16" ht="15"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</row>
    <row r="310" spans="4:16" ht="15"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</row>
    <row r="311" spans="4:16" ht="15"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</row>
    <row r="312" spans="4:16" ht="15"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</row>
    <row r="313" spans="4:16" ht="15"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</row>
    <row r="314" spans="4:16" ht="15"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</row>
    <row r="315" spans="4:16" ht="15"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</row>
    <row r="316" spans="4:16" ht="15"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</row>
    <row r="317" spans="4:16" ht="15"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</row>
    <row r="318" spans="4:16" ht="15"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</row>
    <row r="319" spans="4:16" ht="15"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</row>
    <row r="320" spans="4:16" ht="15"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</row>
    <row r="321" spans="4:16" ht="15"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</row>
    <row r="322" spans="4:16" ht="15"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</row>
    <row r="323" spans="4:16" ht="15"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</row>
    <row r="324" spans="4:16" ht="15"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</row>
    <row r="325" spans="4:16" ht="15"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</row>
    <row r="326" spans="4:16" ht="15"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</row>
    <row r="327" spans="4:16" ht="15"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</row>
    <row r="328" spans="4:16" ht="15"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</row>
    <row r="329" spans="4:16" ht="15"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</row>
    <row r="330" spans="4:16" ht="15"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</row>
    <row r="331" spans="4:16" ht="15"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</row>
    <row r="332" spans="4:16" ht="15"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</row>
    <row r="333" spans="4:16" ht="15"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</row>
    <row r="334" spans="4:16" ht="15"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</row>
    <row r="335" spans="4:16" ht="15"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</row>
    <row r="336" spans="4:16" ht="15"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</row>
    <row r="337" spans="4:16" ht="15"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</row>
    <row r="338" spans="4:16" ht="15"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</row>
    <row r="339" spans="4:16" ht="15"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</row>
    <row r="340" spans="4:16" ht="15"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</row>
    <row r="341" spans="4:16" ht="15"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</row>
    <row r="342" spans="4:16" ht="15"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</row>
    <row r="343" spans="4:16" ht="15"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</row>
    <row r="344" spans="4:16" ht="15"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</row>
    <row r="345" spans="4:16" ht="15"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</row>
    <row r="346" spans="4:16" ht="15"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</row>
    <row r="347" spans="4:16" ht="15"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</row>
    <row r="348" spans="4:16" ht="15"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</row>
    <row r="349" spans="4:16" ht="15"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</row>
    <row r="350" spans="4:16" ht="15"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</row>
    <row r="351" spans="4:16" ht="15"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</row>
    <row r="352" spans="4:16" ht="15"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</row>
    <row r="353" spans="4:16" ht="15"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</row>
    <row r="354" spans="4:16" ht="15"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</row>
    <row r="355" spans="4:16" ht="15"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</row>
    <row r="356" spans="4:16" ht="15"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</row>
    <row r="357" spans="4:16" ht="15"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</row>
    <row r="358" spans="4:16" ht="15"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</row>
    <row r="359" spans="4:16" ht="15"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</row>
    <row r="360" spans="4:16" ht="15"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</row>
    <row r="361" spans="4:16" ht="15"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</row>
    <row r="362" spans="4:16" ht="15"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</row>
    <row r="363" spans="4:16" ht="15"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</row>
    <row r="364" spans="4:16" ht="15"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</row>
    <row r="365" spans="4:16" ht="15"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</row>
    <row r="366" spans="4:16" ht="15"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</row>
    <row r="367" spans="4:16" ht="15"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</row>
    <row r="368" spans="4:16" ht="15"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</row>
    <row r="369" spans="4:16" ht="15"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</row>
    <row r="370" spans="4:16" ht="15"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</row>
  </sheetData>
  <sheetProtection password="CF6C" sheet="1"/>
  <mergeCells count="26">
    <mergeCell ref="W8:AA8"/>
    <mergeCell ref="B57:C57"/>
    <mergeCell ref="M8:N8"/>
    <mergeCell ref="U8:V8"/>
    <mergeCell ref="D7:D9"/>
    <mergeCell ref="E7:J7"/>
    <mergeCell ref="K7:N7"/>
    <mergeCell ref="O7:P8"/>
    <mergeCell ref="B11:C11"/>
    <mergeCell ref="B35:C35"/>
    <mergeCell ref="O6:V6"/>
    <mergeCell ref="B63:B69"/>
    <mergeCell ref="Q7:V7"/>
    <mergeCell ref="E8:F8"/>
    <mergeCell ref="G8:G9"/>
    <mergeCell ref="H8:I8"/>
    <mergeCell ref="B47:C47"/>
    <mergeCell ref="B52:C52"/>
    <mergeCell ref="Q8:R8"/>
    <mergeCell ref="S8:T8"/>
    <mergeCell ref="C4:G4"/>
    <mergeCell ref="B6:B9"/>
    <mergeCell ref="C6:C9"/>
    <mergeCell ref="D6:N6"/>
    <mergeCell ref="J8:J9"/>
    <mergeCell ref="K8:L8"/>
  </mergeCells>
  <dataValidations count="5">
    <dataValidation type="whole" allowBlank="1" showInputMessage="1" showErrorMessage="1" error="проверьте итоговое значение" sqref="O62">
      <formula1>0</formula1>
      <formula2>4500</formula2>
    </dataValidation>
    <dataValidation type="whole" allowBlank="1" showInputMessage="1" showErrorMessage="1" error="проверьте итоговое значение" sqref="U62 S62">
      <formula1>1</formula1>
      <formula2>4500</formula2>
    </dataValidation>
    <dataValidation type="whole" allowBlank="1" showInputMessage="1" showErrorMessage="1" error="проверьте итоговое значение" sqref="Q60:U60 O60">
      <formula1>0</formula1>
      <formula2>100000000</formula2>
    </dataValidation>
    <dataValidation type="whole" allowBlank="1" showInputMessage="1" showErrorMessage="1" sqref="P58:P60 V58:V60 O58:O59 Q58:U59 O48:P50">
      <formula1>0</formula1>
      <formula2>100000000</formula2>
    </dataValidation>
    <dataValidation type="whole" allowBlank="1" showInputMessage="1" showErrorMessage="1" sqref="T56 V46 O36:P46 V51 O51:R51 O53:V55 O56:R56 T34 O61:R61 V61 T61 V34 T46 T51 V56 O12:P34 Q34:R34 Q46:R46">
      <formula1>0</formula1>
      <formula2>10000000</formula2>
    </dataValidation>
  </dataValidations>
  <printOptions horizontalCentered="1"/>
  <pageMargins left="0.15748031496062992" right="0" top="0.11811023622047245" bottom="0.2755905511811024" header="0.15748031496062992" footer="0.11811023622047245"/>
  <pageSetup fitToHeight="0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K377"/>
  <sheetViews>
    <sheetView zoomScale="82" zoomScaleNormal="82" zoomScaleSheetLayoutView="75" zoomScalePageLayoutView="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24" sqref="K24"/>
    </sheetView>
  </sheetViews>
  <sheetFormatPr defaultColWidth="9.00390625" defaultRowHeight="12.75"/>
  <cols>
    <col min="1" max="1" width="1.625" style="161" customWidth="1"/>
    <col min="2" max="2" width="5.75390625" style="161" customWidth="1"/>
    <col min="3" max="3" width="64.75390625" style="161" customWidth="1"/>
    <col min="4" max="4" width="11.25390625" style="161" customWidth="1"/>
    <col min="5" max="5" width="11.875" style="161" customWidth="1"/>
    <col min="6" max="6" width="11.75390625" style="161" customWidth="1"/>
    <col min="7" max="7" width="11.00390625" style="161" customWidth="1"/>
    <col min="8" max="8" width="11.375" style="161" customWidth="1"/>
    <col min="9" max="9" width="10.75390625" style="161" customWidth="1"/>
    <col min="10" max="10" width="10.00390625" style="161" customWidth="1"/>
    <col min="11" max="11" width="11.375" style="161" customWidth="1"/>
    <col min="12" max="12" width="11.25390625" style="161" customWidth="1"/>
    <col min="13" max="13" width="11.75390625" style="161" customWidth="1"/>
    <col min="14" max="14" width="10.875" style="161" customWidth="1"/>
    <col min="15" max="15" width="13.125" style="161" customWidth="1"/>
    <col min="16" max="16" width="11.375" style="161" customWidth="1"/>
    <col min="17" max="19" width="13.125" style="161" customWidth="1"/>
    <col min="20" max="20" width="11.625" style="161" customWidth="1"/>
    <col min="21" max="21" width="13.25390625" style="161" customWidth="1"/>
    <col min="22" max="22" width="11.75390625" style="161" customWidth="1"/>
    <col min="23" max="24" width="9.875" style="272" customWidth="1"/>
    <col min="25" max="25" width="9.75390625" style="272" customWidth="1"/>
    <col min="26" max="26" width="9.00390625" style="272" customWidth="1"/>
    <col min="27" max="16384" width="9.125" style="161" customWidth="1"/>
  </cols>
  <sheetData>
    <row r="1" spans="2:24" ht="7.5" customHeight="1">
      <c r="B1" s="162"/>
      <c r="C1" s="162"/>
      <c r="D1" s="163"/>
      <c r="E1" s="163"/>
      <c r="F1" s="163"/>
      <c r="G1" s="162"/>
      <c r="H1" s="162"/>
      <c r="I1" s="162"/>
      <c r="J1" s="321" t="s">
        <v>130</v>
      </c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271"/>
      <c r="X1" s="271"/>
    </row>
    <row r="2" spans="2:24" ht="4.5" customHeight="1">
      <c r="B2" s="162"/>
      <c r="C2" s="163"/>
      <c r="D2" s="163"/>
      <c r="E2" s="163"/>
      <c r="F2" s="163"/>
      <c r="G2" s="163"/>
      <c r="H2" s="163"/>
      <c r="I2" s="163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271"/>
      <c r="X2" s="271"/>
    </row>
    <row r="3" spans="2:26" ht="3.75" customHeight="1">
      <c r="B3" s="162"/>
      <c r="C3" s="164"/>
      <c r="D3" s="164"/>
      <c r="E3" s="164"/>
      <c r="F3" s="164"/>
      <c r="G3" s="164"/>
      <c r="H3" s="164"/>
      <c r="I3" s="164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271"/>
      <c r="X3" s="271"/>
      <c r="Y3" s="273"/>
      <c r="Z3" s="273"/>
    </row>
    <row r="4" spans="2:26" ht="22.5" customHeight="1">
      <c r="B4" s="326" t="s">
        <v>195</v>
      </c>
      <c r="C4" s="566" t="s">
        <v>286</v>
      </c>
      <c r="D4" s="566"/>
      <c r="E4" s="566"/>
      <c r="F4" s="566"/>
      <c r="G4" s="566"/>
      <c r="H4" s="166"/>
      <c r="I4" s="166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271"/>
      <c r="X4" s="271"/>
      <c r="Y4" s="273"/>
      <c r="Z4" s="273"/>
    </row>
    <row r="5" spans="23:24" ht="9.75" customHeight="1" thickBot="1">
      <c r="W5" s="274"/>
      <c r="X5" s="274"/>
    </row>
    <row r="6" spans="2:26" ht="24" customHeight="1">
      <c r="B6" s="529" t="s">
        <v>285</v>
      </c>
      <c r="C6" s="532" t="s">
        <v>284</v>
      </c>
      <c r="D6" s="535" t="s">
        <v>133</v>
      </c>
      <c r="E6" s="536"/>
      <c r="F6" s="536"/>
      <c r="G6" s="536"/>
      <c r="H6" s="536"/>
      <c r="I6" s="536"/>
      <c r="J6" s="536"/>
      <c r="K6" s="536"/>
      <c r="L6" s="536"/>
      <c r="M6" s="536"/>
      <c r="N6" s="537"/>
      <c r="O6" s="567" t="s">
        <v>134</v>
      </c>
      <c r="P6" s="536"/>
      <c r="Q6" s="536"/>
      <c r="R6" s="536"/>
      <c r="S6" s="536"/>
      <c r="T6" s="536"/>
      <c r="U6" s="536"/>
      <c r="V6" s="537"/>
      <c r="W6" s="275"/>
      <c r="X6" s="275"/>
      <c r="Y6" s="276"/>
      <c r="Z6" s="276"/>
    </row>
    <row r="7" spans="2:26" ht="21.75" customHeight="1">
      <c r="B7" s="530"/>
      <c r="C7" s="533"/>
      <c r="D7" s="557" t="s">
        <v>8</v>
      </c>
      <c r="E7" s="550" t="s">
        <v>135</v>
      </c>
      <c r="F7" s="551"/>
      <c r="G7" s="551"/>
      <c r="H7" s="551"/>
      <c r="I7" s="551"/>
      <c r="J7" s="560"/>
      <c r="K7" s="561" t="s">
        <v>283</v>
      </c>
      <c r="L7" s="562"/>
      <c r="M7" s="562"/>
      <c r="N7" s="563"/>
      <c r="O7" s="568" t="s">
        <v>136</v>
      </c>
      <c r="P7" s="565"/>
      <c r="Q7" s="545" t="s">
        <v>137</v>
      </c>
      <c r="R7" s="546"/>
      <c r="S7" s="546"/>
      <c r="T7" s="546"/>
      <c r="U7" s="546"/>
      <c r="V7" s="547"/>
      <c r="W7" s="275"/>
      <c r="X7" s="275"/>
      <c r="Y7" s="276"/>
      <c r="Z7" s="276"/>
    </row>
    <row r="8" spans="2:27" ht="33" customHeight="1">
      <c r="B8" s="530"/>
      <c r="C8" s="533"/>
      <c r="D8" s="558"/>
      <c r="E8" s="539" t="s">
        <v>138</v>
      </c>
      <c r="F8" s="539"/>
      <c r="G8" s="538" t="s">
        <v>139</v>
      </c>
      <c r="H8" s="539" t="s">
        <v>140</v>
      </c>
      <c r="I8" s="539"/>
      <c r="J8" s="538" t="s">
        <v>141</v>
      </c>
      <c r="K8" s="540" t="s">
        <v>142</v>
      </c>
      <c r="L8" s="541"/>
      <c r="M8" s="540" t="s">
        <v>143</v>
      </c>
      <c r="N8" s="554"/>
      <c r="O8" s="568"/>
      <c r="P8" s="565"/>
      <c r="Q8" s="550" t="s">
        <v>267</v>
      </c>
      <c r="R8" s="551"/>
      <c r="S8" s="550" t="s">
        <v>268</v>
      </c>
      <c r="T8" s="551"/>
      <c r="U8" s="555" t="s">
        <v>144</v>
      </c>
      <c r="V8" s="556"/>
      <c r="W8" s="552" t="s">
        <v>266</v>
      </c>
      <c r="X8" s="553"/>
      <c r="Y8" s="553"/>
      <c r="Z8" s="553"/>
      <c r="AA8" s="553"/>
    </row>
    <row r="9" spans="2:27" ht="66" customHeight="1">
      <c r="B9" s="531"/>
      <c r="C9" s="534"/>
      <c r="D9" s="559"/>
      <c r="E9" s="167" t="s">
        <v>145</v>
      </c>
      <c r="F9" s="168" t="s">
        <v>262</v>
      </c>
      <c r="G9" s="539"/>
      <c r="H9" s="169" t="s">
        <v>146</v>
      </c>
      <c r="I9" s="170" t="s">
        <v>263</v>
      </c>
      <c r="J9" s="539"/>
      <c r="K9" s="171" t="s">
        <v>147</v>
      </c>
      <c r="L9" s="171" t="s">
        <v>148</v>
      </c>
      <c r="M9" s="171" t="s">
        <v>147</v>
      </c>
      <c r="N9" s="239" t="s">
        <v>148</v>
      </c>
      <c r="O9" s="238" t="s">
        <v>149</v>
      </c>
      <c r="P9" s="277" t="s">
        <v>258</v>
      </c>
      <c r="Q9" s="205" t="s">
        <v>149</v>
      </c>
      <c r="R9" s="278" t="s">
        <v>258</v>
      </c>
      <c r="S9" s="238" t="s">
        <v>149</v>
      </c>
      <c r="T9" s="206" t="s">
        <v>258</v>
      </c>
      <c r="U9" s="207" t="s">
        <v>149</v>
      </c>
      <c r="V9" s="260" t="s">
        <v>258</v>
      </c>
      <c r="W9" s="279" t="s">
        <v>264</v>
      </c>
      <c r="X9" s="279" t="s">
        <v>265</v>
      </c>
      <c r="Y9" s="280" t="s">
        <v>269</v>
      </c>
      <c r="Z9" s="280" t="s">
        <v>270</v>
      </c>
      <c r="AA9" s="281" t="s">
        <v>328</v>
      </c>
    </row>
    <row r="10" spans="2:27" ht="15">
      <c r="B10" s="251" t="s">
        <v>31</v>
      </c>
      <c r="C10" s="241" t="s">
        <v>150</v>
      </c>
      <c r="D10" s="240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241">
        <v>11</v>
      </c>
      <c r="O10" s="331">
        <v>12</v>
      </c>
      <c r="P10" s="172">
        <v>13</v>
      </c>
      <c r="Q10" s="172">
        <v>14</v>
      </c>
      <c r="R10" s="172">
        <v>15</v>
      </c>
      <c r="S10" s="172">
        <v>16</v>
      </c>
      <c r="T10" s="172">
        <v>17</v>
      </c>
      <c r="U10" s="172">
        <v>18</v>
      </c>
      <c r="V10" s="241">
        <v>19</v>
      </c>
      <c r="W10" s="282"/>
      <c r="X10" s="282"/>
      <c r="Y10" s="283"/>
      <c r="Z10" s="283"/>
      <c r="AA10" s="285"/>
    </row>
    <row r="11" spans="2:27" ht="18" customHeight="1">
      <c r="B11" s="548" t="s">
        <v>151</v>
      </c>
      <c r="C11" s="549"/>
      <c r="D11" s="242"/>
      <c r="E11" s="209"/>
      <c r="F11" s="209"/>
      <c r="G11" s="209"/>
      <c r="H11" s="209"/>
      <c r="I11" s="209"/>
      <c r="J11" s="209"/>
      <c r="K11" s="209"/>
      <c r="L11" s="209"/>
      <c r="M11" s="209"/>
      <c r="N11" s="243"/>
      <c r="O11" s="209"/>
      <c r="P11" s="209"/>
      <c r="Q11" s="209"/>
      <c r="R11" s="209"/>
      <c r="S11" s="209"/>
      <c r="T11" s="209"/>
      <c r="U11" s="209"/>
      <c r="V11" s="243"/>
      <c r="W11" s="286"/>
      <c r="X11" s="286"/>
      <c r="Y11" s="287"/>
      <c r="Z11" s="287"/>
      <c r="AA11" s="285"/>
    </row>
    <row r="12" spans="2:27" ht="29.25">
      <c r="B12" s="252">
        <v>1</v>
      </c>
      <c r="C12" s="200" t="s">
        <v>196</v>
      </c>
      <c r="D12" s="244">
        <f>E12+G12+H12+J12</f>
        <v>0</v>
      </c>
      <c r="E12" s="175"/>
      <c r="F12" s="175"/>
      <c r="G12" s="175"/>
      <c r="H12" s="175"/>
      <c r="I12" s="175"/>
      <c r="J12" s="175"/>
      <c r="K12" s="175"/>
      <c r="L12" s="175"/>
      <c r="M12" s="175"/>
      <c r="N12" s="245"/>
      <c r="O12" s="332"/>
      <c r="P12" s="176"/>
      <c r="Q12" s="177"/>
      <c r="R12" s="177"/>
      <c r="S12" s="177"/>
      <c r="T12" s="177"/>
      <c r="U12" s="178"/>
      <c r="V12" s="262"/>
      <c r="W12" s="288">
        <f>IF(E12&gt;=F12,"","не верно")</f>
      </c>
      <c r="X12" s="288">
        <f>IF(H12&gt;=I12,"","не верно")</f>
      </c>
      <c r="Y12" s="288">
        <f>IF(D12=K12+L12+M12+N12,"","не верно")</f>
      </c>
      <c r="Z12" s="288">
        <f>IF(D12=O12+Q12+S12,"","не верно")</f>
      </c>
      <c r="AA12" s="288">
        <f>IF(V12&gt;=U12,"","не верно")</f>
      </c>
    </row>
    <row r="13" spans="2:27" ht="15.75">
      <c r="B13" s="252">
        <v>2</v>
      </c>
      <c r="C13" s="200" t="s">
        <v>197</v>
      </c>
      <c r="D13" s="244">
        <f aca="true" t="shared" si="0" ref="D13:D21">E13+G13+H13+J13</f>
        <v>0</v>
      </c>
      <c r="E13" s="175"/>
      <c r="F13" s="175"/>
      <c r="G13" s="175"/>
      <c r="H13" s="175"/>
      <c r="I13" s="175"/>
      <c r="J13" s="175"/>
      <c r="K13" s="175"/>
      <c r="L13" s="175"/>
      <c r="M13" s="175"/>
      <c r="N13" s="245"/>
      <c r="O13" s="333"/>
      <c r="P13" s="179"/>
      <c r="Q13" s="178"/>
      <c r="R13" s="178"/>
      <c r="S13" s="178"/>
      <c r="T13" s="178"/>
      <c r="U13" s="178"/>
      <c r="V13" s="262"/>
      <c r="W13" s="288">
        <f aca="true" t="shared" si="1" ref="W13:W67">IF(E13&gt;=F13,"","не верно")</f>
      </c>
      <c r="X13" s="288">
        <f aca="true" t="shared" si="2" ref="X13:X67">IF(H13&gt;=I13,"","не верно")</f>
      </c>
      <c r="Y13" s="288">
        <f aca="true" t="shared" si="3" ref="Y13:Y67">IF(D13=K13+L13+M13+N13,"","не верно")</f>
      </c>
      <c r="Z13" s="288">
        <f aca="true" t="shared" si="4" ref="Z13:Z67">IF(D13=O13+Q13+S13,"","не верно")</f>
      </c>
      <c r="AA13" s="288">
        <f aca="true" t="shared" si="5" ref="AA13:AA67">IF(V13&gt;=U13,"","не верно")</f>
      </c>
    </row>
    <row r="14" spans="2:27" ht="29.25">
      <c r="B14" s="252">
        <v>3</v>
      </c>
      <c r="C14" s="200" t="s">
        <v>198</v>
      </c>
      <c r="D14" s="244">
        <f t="shared" si="0"/>
        <v>0</v>
      </c>
      <c r="E14" s="175"/>
      <c r="F14" s="175"/>
      <c r="G14" s="175"/>
      <c r="H14" s="175"/>
      <c r="I14" s="175"/>
      <c r="J14" s="175"/>
      <c r="K14" s="175"/>
      <c r="L14" s="175"/>
      <c r="M14" s="175"/>
      <c r="N14" s="245"/>
      <c r="O14" s="333"/>
      <c r="P14" s="179"/>
      <c r="Q14" s="178"/>
      <c r="R14" s="178"/>
      <c r="S14" s="178"/>
      <c r="T14" s="178"/>
      <c r="U14" s="178"/>
      <c r="V14" s="262"/>
      <c r="W14" s="288">
        <f t="shared" si="1"/>
      </c>
      <c r="X14" s="288">
        <f t="shared" si="2"/>
      </c>
      <c r="Y14" s="288">
        <f t="shared" si="3"/>
      </c>
      <c r="Z14" s="288">
        <f t="shared" si="4"/>
      </c>
      <c r="AA14" s="288">
        <f t="shared" si="5"/>
      </c>
    </row>
    <row r="15" spans="2:27" ht="29.25">
      <c r="B15" s="252">
        <v>4</v>
      </c>
      <c r="C15" s="200" t="s">
        <v>199</v>
      </c>
      <c r="D15" s="244">
        <f t="shared" si="0"/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245"/>
      <c r="O15" s="333"/>
      <c r="P15" s="179"/>
      <c r="Q15" s="178"/>
      <c r="R15" s="178"/>
      <c r="S15" s="178"/>
      <c r="T15" s="178"/>
      <c r="U15" s="178"/>
      <c r="V15" s="262"/>
      <c r="W15" s="288">
        <f t="shared" si="1"/>
      </c>
      <c r="X15" s="288">
        <f t="shared" si="2"/>
      </c>
      <c r="Y15" s="288">
        <f t="shared" si="3"/>
      </c>
      <c r="Z15" s="288">
        <f t="shared" si="4"/>
      </c>
      <c r="AA15" s="288">
        <f t="shared" si="5"/>
      </c>
    </row>
    <row r="16" spans="2:27" ht="29.25">
      <c r="B16" s="252">
        <v>5</v>
      </c>
      <c r="C16" s="200" t="s">
        <v>200</v>
      </c>
      <c r="D16" s="244">
        <f t="shared" si="0"/>
        <v>0</v>
      </c>
      <c r="E16" s="181"/>
      <c r="F16" s="181"/>
      <c r="G16" s="181"/>
      <c r="H16" s="181"/>
      <c r="I16" s="181"/>
      <c r="J16" s="181"/>
      <c r="K16" s="181"/>
      <c r="L16" s="181"/>
      <c r="M16" s="181"/>
      <c r="N16" s="246"/>
      <c r="O16" s="333"/>
      <c r="P16" s="179"/>
      <c r="Q16" s="178"/>
      <c r="R16" s="178"/>
      <c r="S16" s="178"/>
      <c r="T16" s="178"/>
      <c r="U16" s="178"/>
      <c r="V16" s="262"/>
      <c r="W16" s="288">
        <f t="shared" si="1"/>
      </c>
      <c r="X16" s="288">
        <f t="shared" si="2"/>
      </c>
      <c r="Y16" s="288">
        <f t="shared" si="3"/>
      </c>
      <c r="Z16" s="288">
        <f t="shared" si="4"/>
      </c>
      <c r="AA16" s="288">
        <f t="shared" si="5"/>
      </c>
    </row>
    <row r="17" spans="2:27" ht="15.75">
      <c r="B17" s="252">
        <v>6</v>
      </c>
      <c r="C17" s="200" t="s">
        <v>201</v>
      </c>
      <c r="D17" s="244">
        <f t="shared" si="0"/>
        <v>0</v>
      </c>
      <c r="E17" s="181"/>
      <c r="F17" s="181"/>
      <c r="G17" s="181"/>
      <c r="H17" s="181"/>
      <c r="I17" s="181"/>
      <c r="J17" s="181"/>
      <c r="K17" s="181"/>
      <c r="L17" s="181"/>
      <c r="M17" s="181"/>
      <c r="N17" s="246"/>
      <c r="O17" s="333"/>
      <c r="P17" s="179"/>
      <c r="Q17" s="178"/>
      <c r="R17" s="178"/>
      <c r="S17" s="178"/>
      <c r="T17" s="178"/>
      <c r="U17" s="178"/>
      <c r="V17" s="262"/>
      <c r="W17" s="288">
        <f t="shared" si="1"/>
      </c>
      <c r="X17" s="288">
        <f t="shared" si="2"/>
      </c>
      <c r="Y17" s="288">
        <f t="shared" si="3"/>
      </c>
      <c r="Z17" s="288">
        <f t="shared" si="4"/>
      </c>
      <c r="AA17" s="288">
        <f t="shared" si="5"/>
      </c>
    </row>
    <row r="18" spans="2:27" ht="15.75">
      <c r="B18" s="252">
        <v>7</v>
      </c>
      <c r="C18" s="200" t="s">
        <v>287</v>
      </c>
      <c r="D18" s="244">
        <f t="shared" si="0"/>
        <v>0</v>
      </c>
      <c r="E18" s="383"/>
      <c r="F18" s="383"/>
      <c r="G18" s="383"/>
      <c r="H18" s="175"/>
      <c r="I18" s="175"/>
      <c r="J18" s="383"/>
      <c r="K18" s="175"/>
      <c r="L18" s="175"/>
      <c r="M18" s="175"/>
      <c r="N18" s="245"/>
      <c r="O18" s="333"/>
      <c r="P18" s="179"/>
      <c r="Q18" s="178"/>
      <c r="R18" s="178"/>
      <c r="S18" s="178"/>
      <c r="T18" s="178"/>
      <c r="U18" s="178"/>
      <c r="V18" s="262"/>
      <c r="W18" s="288">
        <f t="shared" si="1"/>
      </c>
      <c r="X18" s="288">
        <f t="shared" si="2"/>
      </c>
      <c r="Y18" s="288">
        <f t="shared" si="3"/>
      </c>
      <c r="Z18" s="288">
        <f t="shared" si="4"/>
      </c>
      <c r="AA18" s="288">
        <f t="shared" si="5"/>
      </c>
    </row>
    <row r="19" spans="2:27" ht="43.5">
      <c r="B19" s="252">
        <v>8</v>
      </c>
      <c r="C19" s="200" t="s">
        <v>202</v>
      </c>
      <c r="D19" s="244">
        <f t="shared" si="0"/>
        <v>0</v>
      </c>
      <c r="E19" s="175"/>
      <c r="F19" s="175"/>
      <c r="G19" s="175"/>
      <c r="H19" s="175"/>
      <c r="I19" s="175"/>
      <c r="J19" s="175"/>
      <c r="K19" s="175"/>
      <c r="L19" s="175"/>
      <c r="M19" s="175"/>
      <c r="N19" s="245"/>
      <c r="O19" s="333"/>
      <c r="P19" s="179"/>
      <c r="Q19" s="178"/>
      <c r="R19" s="178"/>
      <c r="S19" s="178"/>
      <c r="T19" s="178"/>
      <c r="U19" s="178"/>
      <c r="V19" s="262"/>
      <c r="W19" s="288">
        <f t="shared" si="1"/>
      </c>
      <c r="X19" s="288">
        <f t="shared" si="2"/>
      </c>
      <c r="Y19" s="288">
        <f t="shared" si="3"/>
      </c>
      <c r="Z19" s="288">
        <f t="shared" si="4"/>
      </c>
      <c r="AA19" s="288">
        <f t="shared" si="5"/>
      </c>
    </row>
    <row r="20" spans="2:27" ht="15" customHeight="1">
      <c r="B20" s="252">
        <v>9</v>
      </c>
      <c r="C20" s="200" t="s">
        <v>203</v>
      </c>
      <c r="D20" s="244">
        <f t="shared" si="0"/>
        <v>0</v>
      </c>
      <c r="E20" s="175"/>
      <c r="F20" s="175"/>
      <c r="G20" s="175"/>
      <c r="H20" s="175"/>
      <c r="I20" s="175"/>
      <c r="J20" s="175"/>
      <c r="K20" s="175"/>
      <c r="L20" s="175"/>
      <c r="M20" s="175"/>
      <c r="N20" s="245"/>
      <c r="O20" s="333"/>
      <c r="P20" s="179"/>
      <c r="Q20" s="178"/>
      <c r="R20" s="178"/>
      <c r="S20" s="178"/>
      <c r="T20" s="178"/>
      <c r="U20" s="178"/>
      <c r="V20" s="262"/>
      <c r="W20" s="288">
        <f t="shared" si="1"/>
      </c>
      <c r="X20" s="288">
        <f t="shared" si="2"/>
      </c>
      <c r="Y20" s="288">
        <f t="shared" si="3"/>
      </c>
      <c r="Z20" s="288">
        <f t="shared" si="4"/>
      </c>
      <c r="AA20" s="288">
        <f t="shared" si="5"/>
      </c>
    </row>
    <row r="21" spans="2:27" ht="42" customHeight="1">
      <c r="B21" s="252">
        <v>10</v>
      </c>
      <c r="C21" s="200" t="s">
        <v>204</v>
      </c>
      <c r="D21" s="244">
        <f t="shared" si="0"/>
        <v>0</v>
      </c>
      <c r="E21" s="181"/>
      <c r="F21" s="181"/>
      <c r="G21" s="181"/>
      <c r="H21" s="181"/>
      <c r="I21" s="181"/>
      <c r="J21" s="181"/>
      <c r="K21" s="181"/>
      <c r="L21" s="181"/>
      <c r="M21" s="181"/>
      <c r="N21" s="246"/>
      <c r="O21" s="333"/>
      <c r="P21" s="179"/>
      <c r="Q21" s="178"/>
      <c r="R21" s="178"/>
      <c r="S21" s="178"/>
      <c r="T21" s="178"/>
      <c r="U21" s="178"/>
      <c r="V21" s="262"/>
      <c r="W21" s="288">
        <f t="shared" si="1"/>
      </c>
      <c r="X21" s="288">
        <f t="shared" si="2"/>
      </c>
      <c r="Y21" s="288">
        <f t="shared" si="3"/>
      </c>
      <c r="Z21" s="288">
        <f t="shared" si="4"/>
      </c>
      <c r="AA21" s="288">
        <f t="shared" si="5"/>
      </c>
    </row>
    <row r="22" spans="2:27" ht="19.5" customHeight="1">
      <c r="B22" s="252"/>
      <c r="C22" s="255" t="s">
        <v>8</v>
      </c>
      <c r="D22" s="247">
        <f>E22+G22+H22+J22</f>
        <v>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248"/>
      <c r="O22" s="334"/>
      <c r="P22" s="183">
        <f>SUM(P12:P21)</f>
        <v>0</v>
      </c>
      <c r="Q22" s="393"/>
      <c r="R22" s="183">
        <f>SUM(R12:R21)</f>
        <v>0</v>
      </c>
      <c r="S22" s="184"/>
      <c r="T22" s="183">
        <f>SUM(T12:T21)</f>
        <v>0</v>
      </c>
      <c r="U22" s="184"/>
      <c r="V22" s="265">
        <f>SUM(V12:V21)</f>
        <v>0</v>
      </c>
      <c r="W22" s="288">
        <f t="shared" si="1"/>
      </c>
      <c r="X22" s="288">
        <f t="shared" si="2"/>
      </c>
      <c r="Y22" s="288">
        <f t="shared" si="3"/>
      </c>
      <c r="Z22" s="288">
        <f t="shared" si="4"/>
      </c>
      <c r="AA22" s="288">
        <f t="shared" si="5"/>
      </c>
    </row>
    <row r="23" spans="2:27" ht="15" customHeight="1">
      <c r="B23" s="548" t="s">
        <v>174</v>
      </c>
      <c r="C23" s="549"/>
      <c r="D23" s="242"/>
      <c r="E23" s="209"/>
      <c r="F23" s="209"/>
      <c r="G23" s="209"/>
      <c r="H23" s="209"/>
      <c r="I23" s="209"/>
      <c r="J23" s="209"/>
      <c r="K23" s="209"/>
      <c r="L23" s="209"/>
      <c r="M23" s="209"/>
      <c r="N23" s="243"/>
      <c r="O23" s="209"/>
      <c r="P23" s="209"/>
      <c r="Q23" s="209"/>
      <c r="R23" s="209"/>
      <c r="S23" s="209"/>
      <c r="T23" s="209"/>
      <c r="U23" s="209"/>
      <c r="V23" s="243"/>
      <c r="W23" s="288">
        <f t="shared" si="1"/>
      </c>
      <c r="X23" s="288">
        <f t="shared" si="2"/>
      </c>
      <c r="Y23" s="288">
        <f t="shared" si="3"/>
      </c>
      <c r="Z23" s="288">
        <f t="shared" si="4"/>
      </c>
      <c r="AA23" s="288">
        <f t="shared" si="5"/>
      </c>
    </row>
    <row r="24" spans="2:27" ht="31.5" customHeight="1">
      <c r="B24" s="256">
        <v>1</v>
      </c>
      <c r="C24" s="200" t="s">
        <v>205</v>
      </c>
      <c r="D24" s="244">
        <f aca="true" t="shared" si="6" ref="D24:D32">E24+G24+H24+J24</f>
        <v>0</v>
      </c>
      <c r="E24" s="185"/>
      <c r="F24" s="185"/>
      <c r="G24" s="185"/>
      <c r="H24" s="185"/>
      <c r="I24" s="185"/>
      <c r="J24" s="185"/>
      <c r="K24" s="185"/>
      <c r="L24" s="185"/>
      <c r="M24" s="185"/>
      <c r="N24" s="249"/>
      <c r="O24" s="335"/>
      <c r="P24" s="186"/>
      <c r="Q24" s="187"/>
      <c r="R24" s="187"/>
      <c r="S24" s="187"/>
      <c r="T24" s="187"/>
      <c r="U24" s="187"/>
      <c r="V24" s="267"/>
      <c r="W24" s="288">
        <f t="shared" si="1"/>
      </c>
      <c r="X24" s="288">
        <f t="shared" si="2"/>
      </c>
      <c r="Y24" s="288">
        <f t="shared" si="3"/>
      </c>
      <c r="Z24" s="288">
        <f t="shared" si="4"/>
      </c>
      <c r="AA24" s="288">
        <f t="shared" si="5"/>
      </c>
    </row>
    <row r="25" spans="2:27" ht="29.25">
      <c r="B25" s="256">
        <v>2</v>
      </c>
      <c r="C25" s="200" t="s">
        <v>206</v>
      </c>
      <c r="D25" s="244">
        <f t="shared" si="6"/>
        <v>0</v>
      </c>
      <c r="E25" s="185"/>
      <c r="F25" s="185"/>
      <c r="G25" s="185"/>
      <c r="H25" s="185"/>
      <c r="I25" s="185"/>
      <c r="J25" s="185"/>
      <c r="K25" s="185"/>
      <c r="L25" s="185"/>
      <c r="M25" s="185"/>
      <c r="N25" s="249"/>
      <c r="O25" s="335"/>
      <c r="P25" s="186"/>
      <c r="Q25" s="187"/>
      <c r="R25" s="187"/>
      <c r="S25" s="187"/>
      <c r="T25" s="187"/>
      <c r="U25" s="187"/>
      <c r="V25" s="267"/>
      <c r="W25" s="288">
        <f t="shared" si="1"/>
      </c>
      <c r="X25" s="288">
        <f t="shared" si="2"/>
      </c>
      <c r="Y25" s="288">
        <f t="shared" si="3"/>
      </c>
      <c r="Z25" s="288">
        <f t="shared" si="4"/>
      </c>
      <c r="AA25" s="288">
        <f t="shared" si="5"/>
      </c>
    </row>
    <row r="26" spans="2:27" ht="18" customHeight="1">
      <c r="B26" s="256">
        <v>3</v>
      </c>
      <c r="C26" s="200" t="s">
        <v>207</v>
      </c>
      <c r="D26" s="244">
        <f t="shared" si="6"/>
        <v>0</v>
      </c>
      <c r="E26" s="185"/>
      <c r="F26" s="185"/>
      <c r="G26" s="185"/>
      <c r="H26" s="185"/>
      <c r="I26" s="185"/>
      <c r="J26" s="185"/>
      <c r="K26" s="185"/>
      <c r="L26" s="185"/>
      <c r="M26" s="185"/>
      <c r="N26" s="249"/>
      <c r="O26" s="335"/>
      <c r="P26" s="186"/>
      <c r="Q26" s="187"/>
      <c r="R26" s="187"/>
      <c r="S26" s="187"/>
      <c r="T26" s="187"/>
      <c r="U26" s="187"/>
      <c r="V26" s="267"/>
      <c r="W26" s="288">
        <f t="shared" si="1"/>
      </c>
      <c r="X26" s="288">
        <f t="shared" si="2"/>
      </c>
      <c r="Y26" s="288">
        <f t="shared" si="3"/>
      </c>
      <c r="Z26" s="288">
        <f t="shared" si="4"/>
      </c>
      <c r="AA26" s="288">
        <f t="shared" si="5"/>
      </c>
    </row>
    <row r="27" spans="2:27" ht="29.25">
      <c r="B27" s="256">
        <v>4</v>
      </c>
      <c r="C27" s="200" t="s">
        <v>208</v>
      </c>
      <c r="D27" s="244">
        <f t="shared" si="6"/>
        <v>0</v>
      </c>
      <c r="E27" s="185"/>
      <c r="F27" s="185"/>
      <c r="G27" s="185"/>
      <c r="H27" s="185"/>
      <c r="I27" s="185"/>
      <c r="J27" s="185"/>
      <c r="K27" s="185"/>
      <c r="L27" s="185"/>
      <c r="M27" s="185"/>
      <c r="N27" s="249"/>
      <c r="O27" s="335"/>
      <c r="P27" s="186"/>
      <c r="Q27" s="187"/>
      <c r="R27" s="187"/>
      <c r="S27" s="187"/>
      <c r="T27" s="187"/>
      <c r="U27" s="187"/>
      <c r="V27" s="267"/>
      <c r="W27" s="288">
        <f t="shared" si="1"/>
      </c>
      <c r="X27" s="288">
        <f t="shared" si="2"/>
      </c>
      <c r="Y27" s="288">
        <f t="shared" si="3"/>
      </c>
      <c r="Z27" s="288">
        <f t="shared" si="4"/>
      </c>
      <c r="AA27" s="288">
        <f t="shared" si="5"/>
      </c>
    </row>
    <row r="28" spans="2:27" ht="29.25" customHeight="1">
      <c r="B28" s="256">
        <v>5</v>
      </c>
      <c r="C28" s="200" t="s">
        <v>209</v>
      </c>
      <c r="D28" s="244">
        <f t="shared" si="6"/>
        <v>0</v>
      </c>
      <c r="E28" s="185"/>
      <c r="F28" s="185"/>
      <c r="G28" s="185"/>
      <c r="H28" s="185"/>
      <c r="I28" s="185"/>
      <c r="J28" s="185"/>
      <c r="K28" s="185"/>
      <c r="L28" s="185"/>
      <c r="M28" s="185"/>
      <c r="N28" s="249"/>
      <c r="O28" s="335"/>
      <c r="P28" s="186"/>
      <c r="Q28" s="187"/>
      <c r="R28" s="187"/>
      <c r="S28" s="187"/>
      <c r="T28" s="187"/>
      <c r="U28" s="187"/>
      <c r="V28" s="267"/>
      <c r="W28" s="288">
        <f t="shared" si="1"/>
      </c>
      <c r="X28" s="288">
        <f t="shared" si="2"/>
      </c>
      <c r="Y28" s="288">
        <f t="shared" si="3"/>
      </c>
      <c r="Z28" s="288">
        <f t="shared" si="4"/>
      </c>
      <c r="AA28" s="288">
        <f t="shared" si="5"/>
      </c>
    </row>
    <row r="29" spans="2:27" ht="29.25">
      <c r="B29" s="256">
        <v>6</v>
      </c>
      <c r="C29" s="200" t="s">
        <v>210</v>
      </c>
      <c r="D29" s="244">
        <f t="shared" si="6"/>
        <v>0</v>
      </c>
      <c r="E29" s="185"/>
      <c r="F29" s="185"/>
      <c r="G29" s="185"/>
      <c r="H29" s="185"/>
      <c r="I29" s="185"/>
      <c r="J29" s="185"/>
      <c r="K29" s="185"/>
      <c r="L29" s="185"/>
      <c r="M29" s="185"/>
      <c r="N29" s="249"/>
      <c r="O29" s="335"/>
      <c r="P29" s="186"/>
      <c r="Q29" s="187"/>
      <c r="R29" s="187"/>
      <c r="S29" s="187"/>
      <c r="T29" s="187"/>
      <c r="U29" s="187"/>
      <c r="V29" s="267"/>
      <c r="W29" s="288">
        <f t="shared" si="1"/>
      </c>
      <c r="X29" s="288">
        <f t="shared" si="2"/>
      </c>
      <c r="Y29" s="288">
        <f t="shared" si="3"/>
      </c>
      <c r="Z29" s="288">
        <f t="shared" si="4"/>
      </c>
      <c r="AA29" s="288">
        <f t="shared" si="5"/>
      </c>
    </row>
    <row r="30" spans="2:27" ht="29.25">
      <c r="B30" s="256">
        <v>7</v>
      </c>
      <c r="C30" s="200" t="s">
        <v>211</v>
      </c>
      <c r="D30" s="244">
        <f t="shared" si="6"/>
        <v>0</v>
      </c>
      <c r="E30" s="185"/>
      <c r="F30" s="185"/>
      <c r="G30" s="185"/>
      <c r="H30" s="185"/>
      <c r="I30" s="185"/>
      <c r="J30" s="185"/>
      <c r="K30" s="185"/>
      <c r="L30" s="185"/>
      <c r="M30" s="185"/>
      <c r="N30" s="249"/>
      <c r="O30" s="335"/>
      <c r="P30" s="186"/>
      <c r="Q30" s="187"/>
      <c r="R30" s="187"/>
      <c r="S30" s="187"/>
      <c r="T30" s="187"/>
      <c r="U30" s="187"/>
      <c r="V30" s="267"/>
      <c r="W30" s="288">
        <f t="shared" si="1"/>
      </c>
      <c r="X30" s="288">
        <f t="shared" si="2"/>
      </c>
      <c r="Y30" s="288">
        <f t="shared" si="3"/>
      </c>
      <c r="Z30" s="288">
        <f t="shared" si="4"/>
      </c>
      <c r="AA30" s="288">
        <f t="shared" si="5"/>
      </c>
    </row>
    <row r="31" spans="2:27" ht="15.75">
      <c r="B31" s="256">
        <v>8</v>
      </c>
      <c r="C31" s="200" t="s">
        <v>176</v>
      </c>
      <c r="D31" s="244">
        <f t="shared" si="6"/>
        <v>0</v>
      </c>
      <c r="E31" s="185"/>
      <c r="F31" s="185"/>
      <c r="G31" s="185"/>
      <c r="H31" s="185"/>
      <c r="I31" s="185"/>
      <c r="J31" s="185"/>
      <c r="K31" s="185"/>
      <c r="L31" s="185"/>
      <c r="M31" s="185"/>
      <c r="N31" s="249"/>
      <c r="O31" s="335"/>
      <c r="P31" s="186"/>
      <c r="Q31" s="187"/>
      <c r="R31" s="187"/>
      <c r="S31" s="187"/>
      <c r="T31" s="187"/>
      <c r="U31" s="187"/>
      <c r="V31" s="267"/>
      <c r="W31" s="288">
        <f t="shared" si="1"/>
      </c>
      <c r="X31" s="288">
        <f t="shared" si="2"/>
      </c>
      <c r="Y31" s="288">
        <f t="shared" si="3"/>
      </c>
      <c r="Z31" s="288">
        <f t="shared" si="4"/>
      </c>
      <c r="AA31" s="288">
        <f t="shared" si="5"/>
      </c>
    </row>
    <row r="32" spans="2:27" ht="18" customHeight="1">
      <c r="B32" s="256">
        <v>9</v>
      </c>
      <c r="C32" s="201" t="s">
        <v>184</v>
      </c>
      <c r="D32" s="244">
        <f t="shared" si="6"/>
        <v>0</v>
      </c>
      <c r="E32" s="185"/>
      <c r="F32" s="185"/>
      <c r="G32" s="185"/>
      <c r="H32" s="185"/>
      <c r="I32" s="185"/>
      <c r="J32" s="185"/>
      <c r="K32" s="185"/>
      <c r="L32" s="185"/>
      <c r="M32" s="185"/>
      <c r="N32" s="249"/>
      <c r="O32" s="335"/>
      <c r="P32" s="186"/>
      <c r="Q32" s="187"/>
      <c r="R32" s="187"/>
      <c r="S32" s="187"/>
      <c r="T32" s="187"/>
      <c r="U32" s="187"/>
      <c r="V32" s="267"/>
      <c r="W32" s="288">
        <f t="shared" si="1"/>
      </c>
      <c r="X32" s="288">
        <f t="shared" si="2"/>
      </c>
      <c r="Y32" s="288">
        <f t="shared" si="3"/>
      </c>
      <c r="Z32" s="288">
        <f t="shared" si="4"/>
      </c>
      <c r="AA32" s="288">
        <f t="shared" si="5"/>
      </c>
    </row>
    <row r="33" spans="2:27" ht="20.25" customHeight="1">
      <c r="B33" s="252"/>
      <c r="C33" s="255" t="s">
        <v>8</v>
      </c>
      <c r="D33" s="247">
        <f>E33+G33+H33+J33</f>
        <v>0</v>
      </c>
      <c r="E33" s="182"/>
      <c r="F33" s="182"/>
      <c r="G33" s="182"/>
      <c r="H33" s="182"/>
      <c r="I33" s="182"/>
      <c r="J33" s="182"/>
      <c r="K33" s="182"/>
      <c r="L33" s="182"/>
      <c r="M33" s="182"/>
      <c r="N33" s="248"/>
      <c r="O33" s="334"/>
      <c r="P33" s="183">
        <f>SUM(P24:P32)</f>
        <v>0</v>
      </c>
      <c r="Q33" s="393"/>
      <c r="R33" s="183">
        <f>SUM(R24:R32)</f>
        <v>0</v>
      </c>
      <c r="S33" s="184"/>
      <c r="T33" s="183">
        <f>SUM(T24:T32)</f>
        <v>0</v>
      </c>
      <c r="U33" s="184"/>
      <c r="V33" s="265">
        <f>SUM(V24:V32)</f>
        <v>0</v>
      </c>
      <c r="W33" s="288">
        <f t="shared" si="1"/>
      </c>
      <c r="X33" s="288">
        <f t="shared" si="2"/>
      </c>
      <c r="Y33" s="288">
        <f t="shared" si="3"/>
      </c>
      <c r="Z33" s="288">
        <f t="shared" si="4"/>
      </c>
      <c r="AA33" s="288">
        <f t="shared" si="5"/>
      </c>
    </row>
    <row r="34" spans="2:27" ht="17.25" customHeight="1">
      <c r="B34" s="548" t="s">
        <v>185</v>
      </c>
      <c r="C34" s="549"/>
      <c r="D34" s="242"/>
      <c r="E34" s="209"/>
      <c r="F34" s="209"/>
      <c r="G34" s="209"/>
      <c r="H34" s="209"/>
      <c r="I34" s="209"/>
      <c r="J34" s="209"/>
      <c r="K34" s="209"/>
      <c r="L34" s="209"/>
      <c r="M34" s="209"/>
      <c r="N34" s="243"/>
      <c r="O34" s="209"/>
      <c r="P34" s="209"/>
      <c r="Q34" s="209"/>
      <c r="R34" s="209"/>
      <c r="S34" s="209"/>
      <c r="T34" s="209"/>
      <c r="U34" s="209"/>
      <c r="V34" s="243"/>
      <c r="W34" s="288">
        <f t="shared" si="1"/>
      </c>
      <c r="X34" s="288">
        <f t="shared" si="2"/>
      </c>
      <c r="Y34" s="288">
        <f t="shared" si="3"/>
      </c>
      <c r="Z34" s="288">
        <f t="shared" si="4"/>
      </c>
      <c r="AA34" s="288">
        <f t="shared" si="5"/>
      </c>
    </row>
    <row r="35" spans="2:27" ht="18" customHeight="1">
      <c r="B35" s="256">
        <v>1</v>
      </c>
      <c r="C35" s="202" t="s">
        <v>186</v>
      </c>
      <c r="D35" s="244">
        <f aca="true" t="shared" si="7" ref="D35:D40">E35+G35+H35+J35</f>
        <v>0</v>
      </c>
      <c r="E35" s="185"/>
      <c r="F35" s="185"/>
      <c r="G35" s="185"/>
      <c r="H35" s="185"/>
      <c r="I35" s="185"/>
      <c r="J35" s="185"/>
      <c r="K35" s="185"/>
      <c r="L35" s="185"/>
      <c r="M35" s="185"/>
      <c r="N35" s="249"/>
      <c r="O35" s="335"/>
      <c r="P35" s="186"/>
      <c r="Q35" s="187"/>
      <c r="R35" s="187"/>
      <c r="S35" s="187"/>
      <c r="T35" s="187"/>
      <c r="U35" s="187"/>
      <c r="V35" s="267"/>
      <c r="W35" s="288">
        <f t="shared" si="1"/>
      </c>
      <c r="X35" s="288">
        <f t="shared" si="2"/>
      </c>
      <c r="Y35" s="288">
        <f t="shared" si="3"/>
      </c>
      <c r="Z35" s="288">
        <f t="shared" si="4"/>
      </c>
      <c r="AA35" s="288">
        <f t="shared" si="5"/>
      </c>
    </row>
    <row r="36" spans="2:27" ht="51.75" customHeight="1">
      <c r="B36" s="256">
        <v>2</v>
      </c>
      <c r="C36" s="202" t="s">
        <v>187</v>
      </c>
      <c r="D36" s="244">
        <f t="shared" si="7"/>
        <v>0</v>
      </c>
      <c r="E36" s="185"/>
      <c r="F36" s="185"/>
      <c r="G36" s="185"/>
      <c r="H36" s="185"/>
      <c r="I36" s="185"/>
      <c r="J36" s="185"/>
      <c r="K36" s="185"/>
      <c r="L36" s="185"/>
      <c r="M36" s="185"/>
      <c r="N36" s="249"/>
      <c r="O36" s="335"/>
      <c r="P36" s="186"/>
      <c r="Q36" s="187"/>
      <c r="R36" s="187"/>
      <c r="S36" s="187"/>
      <c r="T36" s="187"/>
      <c r="U36" s="187"/>
      <c r="V36" s="267"/>
      <c r="W36" s="288">
        <f t="shared" si="1"/>
      </c>
      <c r="X36" s="288">
        <f t="shared" si="2"/>
      </c>
      <c r="Y36" s="288">
        <f t="shared" si="3"/>
      </c>
      <c r="Z36" s="288">
        <f t="shared" si="4"/>
      </c>
      <c r="AA36" s="288">
        <f t="shared" si="5"/>
      </c>
    </row>
    <row r="37" spans="2:27" ht="18" customHeight="1">
      <c r="B37" s="256">
        <v>3</v>
      </c>
      <c r="C37" s="203" t="s">
        <v>212</v>
      </c>
      <c r="D37" s="244">
        <f t="shared" si="7"/>
        <v>0</v>
      </c>
      <c r="E37" s="185"/>
      <c r="F37" s="185"/>
      <c r="G37" s="185"/>
      <c r="H37" s="185"/>
      <c r="I37" s="185"/>
      <c r="J37" s="185"/>
      <c r="K37" s="185"/>
      <c r="L37" s="185"/>
      <c r="M37" s="185"/>
      <c r="N37" s="249"/>
      <c r="O37" s="335"/>
      <c r="P37" s="186"/>
      <c r="Q37" s="187"/>
      <c r="R37" s="187"/>
      <c r="S37" s="187"/>
      <c r="T37" s="187"/>
      <c r="U37" s="187"/>
      <c r="V37" s="267"/>
      <c r="W37" s="288">
        <f t="shared" si="1"/>
      </c>
      <c r="X37" s="288">
        <f t="shared" si="2"/>
      </c>
      <c r="Y37" s="288">
        <f t="shared" si="3"/>
      </c>
      <c r="Z37" s="288">
        <f t="shared" si="4"/>
      </c>
      <c r="AA37" s="288">
        <f t="shared" si="5"/>
      </c>
    </row>
    <row r="38" spans="2:27" ht="15.75">
      <c r="B38" s="256">
        <v>4</v>
      </c>
      <c r="C38" s="202" t="s">
        <v>188</v>
      </c>
      <c r="D38" s="244">
        <f t="shared" si="7"/>
        <v>0</v>
      </c>
      <c r="E38" s="185"/>
      <c r="F38" s="185"/>
      <c r="G38" s="185"/>
      <c r="H38" s="185"/>
      <c r="I38" s="185"/>
      <c r="J38" s="185"/>
      <c r="K38" s="185"/>
      <c r="L38" s="185"/>
      <c r="M38" s="185"/>
      <c r="N38" s="249"/>
      <c r="O38" s="335"/>
      <c r="P38" s="186"/>
      <c r="Q38" s="187"/>
      <c r="R38" s="187"/>
      <c r="S38" s="187"/>
      <c r="T38" s="187"/>
      <c r="U38" s="187"/>
      <c r="V38" s="267"/>
      <c r="W38" s="288">
        <f t="shared" si="1"/>
      </c>
      <c r="X38" s="288">
        <f t="shared" si="2"/>
      </c>
      <c r="Y38" s="288">
        <f t="shared" si="3"/>
      </c>
      <c r="Z38" s="288">
        <f t="shared" si="4"/>
      </c>
      <c r="AA38" s="288">
        <f t="shared" si="5"/>
      </c>
    </row>
    <row r="39" spans="2:27" ht="18" customHeight="1">
      <c r="B39" s="256">
        <v>5</v>
      </c>
      <c r="C39" s="203" t="s">
        <v>213</v>
      </c>
      <c r="D39" s="244">
        <f t="shared" si="7"/>
        <v>0</v>
      </c>
      <c r="E39" s="185"/>
      <c r="F39" s="185"/>
      <c r="G39" s="185"/>
      <c r="H39" s="185"/>
      <c r="I39" s="185"/>
      <c r="J39" s="185"/>
      <c r="K39" s="185"/>
      <c r="L39" s="185"/>
      <c r="M39" s="185"/>
      <c r="N39" s="249"/>
      <c r="O39" s="335"/>
      <c r="P39" s="186"/>
      <c r="Q39" s="187"/>
      <c r="R39" s="187"/>
      <c r="S39" s="187"/>
      <c r="T39" s="187"/>
      <c r="U39" s="187"/>
      <c r="V39" s="267"/>
      <c r="W39" s="288">
        <f t="shared" si="1"/>
      </c>
      <c r="X39" s="288">
        <f t="shared" si="2"/>
      </c>
      <c r="Y39" s="288">
        <f t="shared" si="3"/>
      </c>
      <c r="Z39" s="288">
        <f t="shared" si="4"/>
      </c>
      <c r="AA39" s="288">
        <f t="shared" si="5"/>
      </c>
    </row>
    <row r="40" spans="2:27" ht="19.5" customHeight="1">
      <c r="B40" s="252"/>
      <c r="C40" s="255" t="s">
        <v>8</v>
      </c>
      <c r="D40" s="247">
        <f t="shared" si="7"/>
        <v>0</v>
      </c>
      <c r="E40" s="182"/>
      <c r="F40" s="182"/>
      <c r="G40" s="182"/>
      <c r="H40" s="182"/>
      <c r="I40" s="182"/>
      <c r="J40" s="182"/>
      <c r="K40" s="182"/>
      <c r="L40" s="182"/>
      <c r="M40" s="182"/>
      <c r="N40" s="248"/>
      <c r="O40" s="334"/>
      <c r="P40" s="183">
        <f>SUM(P35:P39)</f>
        <v>0</v>
      </c>
      <c r="Q40" s="393"/>
      <c r="R40" s="183">
        <f>SUM(R35:R39)</f>
        <v>0</v>
      </c>
      <c r="S40" s="184"/>
      <c r="T40" s="183">
        <f>SUM(T35:T39)</f>
        <v>0</v>
      </c>
      <c r="U40" s="184"/>
      <c r="V40" s="265">
        <f>SUM(V35:V39)</f>
        <v>0</v>
      </c>
      <c r="W40" s="288">
        <f t="shared" si="1"/>
      </c>
      <c r="X40" s="288">
        <f t="shared" si="2"/>
      </c>
      <c r="Y40" s="288">
        <f t="shared" si="3"/>
      </c>
      <c r="Z40" s="288">
        <f t="shared" si="4"/>
      </c>
      <c r="AA40" s="288">
        <f t="shared" si="5"/>
      </c>
    </row>
    <row r="41" spans="2:27" ht="17.25" customHeight="1">
      <c r="B41" s="548" t="s">
        <v>214</v>
      </c>
      <c r="C41" s="549"/>
      <c r="D41" s="242"/>
      <c r="E41" s="209"/>
      <c r="F41" s="209"/>
      <c r="G41" s="209"/>
      <c r="H41" s="209"/>
      <c r="I41" s="209"/>
      <c r="J41" s="209"/>
      <c r="K41" s="209"/>
      <c r="L41" s="209"/>
      <c r="M41" s="209"/>
      <c r="N41" s="243"/>
      <c r="O41" s="209"/>
      <c r="P41" s="209"/>
      <c r="Q41" s="209"/>
      <c r="R41" s="209"/>
      <c r="S41" s="209"/>
      <c r="T41" s="209"/>
      <c r="U41" s="209"/>
      <c r="V41" s="243"/>
      <c r="W41" s="288">
        <f t="shared" si="1"/>
      </c>
      <c r="X41" s="288">
        <f t="shared" si="2"/>
      </c>
      <c r="Y41" s="288">
        <f t="shared" si="3"/>
      </c>
      <c r="Z41" s="288">
        <f t="shared" si="4"/>
      </c>
      <c r="AA41" s="288">
        <f t="shared" si="5"/>
      </c>
    </row>
    <row r="42" spans="2:27" ht="15.75">
      <c r="B42" s="256">
        <v>1</v>
      </c>
      <c r="C42" s="200" t="s">
        <v>215</v>
      </c>
      <c r="D42" s="244">
        <f aca="true" t="shared" si="8" ref="D42:D47">E42+G42+H42+J42</f>
        <v>0</v>
      </c>
      <c r="E42" s="185"/>
      <c r="F42" s="185"/>
      <c r="G42" s="185"/>
      <c r="H42" s="185"/>
      <c r="I42" s="185"/>
      <c r="J42" s="185"/>
      <c r="K42" s="185"/>
      <c r="L42" s="185"/>
      <c r="M42" s="185"/>
      <c r="N42" s="249"/>
      <c r="O42" s="335"/>
      <c r="P42" s="186"/>
      <c r="Q42" s="187"/>
      <c r="R42" s="187"/>
      <c r="S42" s="187"/>
      <c r="T42" s="187"/>
      <c r="U42" s="187"/>
      <c r="V42" s="267"/>
      <c r="W42" s="288">
        <f t="shared" si="1"/>
      </c>
      <c r="X42" s="288">
        <f t="shared" si="2"/>
      </c>
      <c r="Y42" s="288">
        <f t="shared" si="3"/>
      </c>
      <c r="Z42" s="288">
        <f t="shared" si="4"/>
      </c>
      <c r="AA42" s="288">
        <f t="shared" si="5"/>
      </c>
    </row>
    <row r="43" spans="2:27" ht="29.25">
      <c r="B43" s="256">
        <v>2</v>
      </c>
      <c r="C43" s="200" t="s">
        <v>216</v>
      </c>
      <c r="D43" s="244">
        <f t="shared" si="8"/>
        <v>0</v>
      </c>
      <c r="E43" s="185"/>
      <c r="F43" s="185"/>
      <c r="G43" s="185"/>
      <c r="H43" s="185"/>
      <c r="I43" s="185"/>
      <c r="J43" s="185"/>
      <c r="K43" s="185"/>
      <c r="L43" s="185"/>
      <c r="M43" s="185"/>
      <c r="N43" s="249"/>
      <c r="O43" s="335"/>
      <c r="P43" s="186"/>
      <c r="Q43" s="187"/>
      <c r="R43" s="187"/>
      <c r="S43" s="187"/>
      <c r="T43" s="187"/>
      <c r="U43" s="187"/>
      <c r="V43" s="267"/>
      <c r="W43" s="288">
        <f t="shared" si="1"/>
      </c>
      <c r="X43" s="288">
        <f t="shared" si="2"/>
      </c>
      <c r="Y43" s="288">
        <f t="shared" si="3"/>
      </c>
      <c r="Z43" s="288">
        <f t="shared" si="4"/>
      </c>
      <c r="AA43" s="288">
        <f t="shared" si="5"/>
      </c>
    </row>
    <row r="44" spans="2:27" ht="18" customHeight="1">
      <c r="B44" s="256">
        <v>3</v>
      </c>
      <c r="C44" s="200" t="s">
        <v>217</v>
      </c>
      <c r="D44" s="244">
        <f t="shared" si="8"/>
        <v>0</v>
      </c>
      <c r="E44" s="185"/>
      <c r="F44" s="185"/>
      <c r="G44" s="185"/>
      <c r="H44" s="185"/>
      <c r="I44" s="185"/>
      <c r="J44" s="185"/>
      <c r="K44" s="185"/>
      <c r="L44" s="185"/>
      <c r="M44" s="185"/>
      <c r="N44" s="249"/>
      <c r="O44" s="335"/>
      <c r="P44" s="186"/>
      <c r="Q44" s="187"/>
      <c r="R44" s="187"/>
      <c r="S44" s="187"/>
      <c r="T44" s="187"/>
      <c r="U44" s="187"/>
      <c r="V44" s="267"/>
      <c r="W44" s="288">
        <f t="shared" si="1"/>
      </c>
      <c r="X44" s="288">
        <f t="shared" si="2"/>
      </c>
      <c r="Y44" s="288">
        <f t="shared" si="3"/>
      </c>
      <c r="Z44" s="288">
        <f t="shared" si="4"/>
      </c>
      <c r="AA44" s="288">
        <f t="shared" si="5"/>
      </c>
    </row>
    <row r="45" spans="2:27" ht="15.75">
      <c r="B45" s="256">
        <v>4</v>
      </c>
      <c r="C45" s="200" t="s">
        <v>218</v>
      </c>
      <c r="D45" s="244">
        <f t="shared" si="8"/>
        <v>0</v>
      </c>
      <c r="E45" s="185"/>
      <c r="F45" s="185"/>
      <c r="G45" s="185"/>
      <c r="H45" s="185"/>
      <c r="I45" s="185"/>
      <c r="J45" s="185"/>
      <c r="K45" s="185"/>
      <c r="L45" s="185"/>
      <c r="M45" s="185"/>
      <c r="N45" s="249"/>
      <c r="O45" s="335"/>
      <c r="P45" s="186"/>
      <c r="Q45" s="187"/>
      <c r="R45" s="187"/>
      <c r="S45" s="187"/>
      <c r="T45" s="187"/>
      <c r="U45" s="187"/>
      <c r="V45" s="267"/>
      <c r="W45" s="288">
        <f t="shared" si="1"/>
      </c>
      <c r="X45" s="288">
        <f t="shared" si="2"/>
      </c>
      <c r="Y45" s="288">
        <f t="shared" si="3"/>
      </c>
      <c r="Z45" s="288">
        <f t="shared" si="4"/>
      </c>
      <c r="AA45" s="288">
        <f t="shared" si="5"/>
      </c>
    </row>
    <row r="46" spans="2:27" ht="29.25">
      <c r="B46" s="256">
        <v>5</v>
      </c>
      <c r="C46" s="200" t="s">
        <v>219</v>
      </c>
      <c r="D46" s="244">
        <f t="shared" si="8"/>
        <v>0</v>
      </c>
      <c r="E46" s="384"/>
      <c r="F46" s="384"/>
      <c r="G46" s="384"/>
      <c r="H46" s="185"/>
      <c r="I46" s="185"/>
      <c r="J46" s="384"/>
      <c r="K46" s="185"/>
      <c r="L46" s="185"/>
      <c r="M46" s="185"/>
      <c r="N46" s="249"/>
      <c r="O46" s="335"/>
      <c r="P46" s="186"/>
      <c r="Q46" s="187"/>
      <c r="R46" s="187"/>
      <c r="S46" s="187"/>
      <c r="T46" s="187"/>
      <c r="U46" s="187"/>
      <c r="V46" s="267"/>
      <c r="W46" s="288">
        <f t="shared" si="1"/>
      </c>
      <c r="X46" s="288">
        <f t="shared" si="2"/>
      </c>
      <c r="Y46" s="288">
        <f t="shared" si="3"/>
      </c>
      <c r="Z46" s="288">
        <f t="shared" si="4"/>
      </c>
      <c r="AA46" s="288">
        <f t="shared" si="5"/>
      </c>
    </row>
    <row r="47" spans="2:27" ht="19.5" customHeight="1">
      <c r="B47" s="252"/>
      <c r="C47" s="255" t="s">
        <v>8</v>
      </c>
      <c r="D47" s="247">
        <f t="shared" si="8"/>
        <v>0</v>
      </c>
      <c r="E47" s="182"/>
      <c r="F47" s="182"/>
      <c r="G47" s="182"/>
      <c r="H47" s="182"/>
      <c r="I47" s="182"/>
      <c r="J47" s="182"/>
      <c r="K47" s="182"/>
      <c r="L47" s="182"/>
      <c r="M47" s="182"/>
      <c r="N47" s="248"/>
      <c r="O47" s="334"/>
      <c r="P47" s="183">
        <f>SUM(P42:P46)</f>
        <v>0</v>
      </c>
      <c r="Q47" s="393"/>
      <c r="R47" s="183">
        <f>SUM(R42:R46)</f>
        <v>0</v>
      </c>
      <c r="S47" s="184"/>
      <c r="T47" s="183">
        <f>SUM(T42:T46)</f>
        <v>0</v>
      </c>
      <c r="U47" s="184"/>
      <c r="V47" s="265">
        <f>SUM(V42:V46)</f>
        <v>0</v>
      </c>
      <c r="W47" s="288">
        <f t="shared" si="1"/>
      </c>
      <c r="X47" s="288">
        <f t="shared" si="2"/>
      </c>
      <c r="Y47" s="288">
        <f t="shared" si="3"/>
      </c>
      <c r="Z47" s="288">
        <f t="shared" si="4"/>
      </c>
      <c r="AA47" s="288">
        <f t="shared" si="5"/>
      </c>
    </row>
    <row r="48" spans="2:27" ht="17.25" customHeight="1">
      <c r="B48" s="548" t="s">
        <v>220</v>
      </c>
      <c r="C48" s="549"/>
      <c r="D48" s="242"/>
      <c r="E48" s="209"/>
      <c r="F48" s="209"/>
      <c r="G48" s="209"/>
      <c r="H48" s="209"/>
      <c r="I48" s="209"/>
      <c r="J48" s="209"/>
      <c r="K48" s="209"/>
      <c r="L48" s="209"/>
      <c r="M48" s="209"/>
      <c r="N48" s="243"/>
      <c r="O48" s="209"/>
      <c r="P48" s="209"/>
      <c r="Q48" s="209"/>
      <c r="R48" s="209"/>
      <c r="S48" s="209"/>
      <c r="T48" s="209"/>
      <c r="U48" s="209"/>
      <c r="V48" s="243"/>
      <c r="W48" s="288">
        <f t="shared" si="1"/>
      </c>
      <c r="X48" s="288">
        <f t="shared" si="2"/>
      </c>
      <c r="Y48" s="288">
        <f t="shared" si="3"/>
      </c>
      <c r="Z48" s="288">
        <f t="shared" si="4"/>
      </c>
      <c r="AA48" s="288">
        <f t="shared" si="5"/>
      </c>
    </row>
    <row r="49" spans="2:27" ht="15.75">
      <c r="B49" s="256">
        <v>1</v>
      </c>
      <c r="C49" s="204" t="s">
        <v>221</v>
      </c>
      <c r="D49" s="244">
        <f>E49+G49+H49+J49</f>
        <v>0</v>
      </c>
      <c r="E49" s="185"/>
      <c r="F49" s="185"/>
      <c r="G49" s="185"/>
      <c r="H49" s="185"/>
      <c r="I49" s="185"/>
      <c r="J49" s="185"/>
      <c r="K49" s="185"/>
      <c r="L49" s="185"/>
      <c r="M49" s="185"/>
      <c r="N49" s="249"/>
      <c r="O49" s="335"/>
      <c r="P49" s="186"/>
      <c r="Q49" s="187"/>
      <c r="R49" s="187"/>
      <c r="S49" s="187"/>
      <c r="T49" s="187"/>
      <c r="U49" s="187"/>
      <c r="V49" s="267"/>
      <c r="W49" s="288">
        <f t="shared" si="1"/>
      </c>
      <c r="X49" s="288">
        <f t="shared" si="2"/>
      </c>
      <c r="Y49" s="288">
        <f t="shared" si="3"/>
      </c>
      <c r="Z49" s="288">
        <f t="shared" si="4"/>
      </c>
      <c r="AA49" s="288">
        <f t="shared" si="5"/>
      </c>
    </row>
    <row r="50" spans="2:27" ht="15.75">
      <c r="B50" s="256">
        <v>2</v>
      </c>
      <c r="C50" s="204" t="s">
        <v>222</v>
      </c>
      <c r="D50" s="244">
        <f>E50+G50+H50+J50</f>
        <v>0</v>
      </c>
      <c r="E50" s="185"/>
      <c r="F50" s="185"/>
      <c r="G50" s="185"/>
      <c r="H50" s="185"/>
      <c r="I50" s="185"/>
      <c r="J50" s="185"/>
      <c r="K50" s="185"/>
      <c r="L50" s="185"/>
      <c r="M50" s="185"/>
      <c r="N50" s="249"/>
      <c r="O50" s="335"/>
      <c r="P50" s="186"/>
      <c r="Q50" s="187"/>
      <c r="R50" s="187"/>
      <c r="S50" s="187"/>
      <c r="T50" s="187"/>
      <c r="U50" s="187"/>
      <c r="V50" s="267"/>
      <c r="W50" s="288">
        <f t="shared" si="1"/>
      </c>
      <c r="X50" s="288">
        <f t="shared" si="2"/>
      </c>
      <c r="Y50" s="288">
        <f t="shared" si="3"/>
      </c>
      <c r="Z50" s="288">
        <f t="shared" si="4"/>
      </c>
      <c r="AA50" s="288">
        <f t="shared" si="5"/>
      </c>
    </row>
    <row r="51" spans="2:27" ht="15.75">
      <c r="B51" s="256">
        <v>3</v>
      </c>
      <c r="C51" s="204" t="s">
        <v>223</v>
      </c>
      <c r="D51" s="244">
        <f>E51+G51+H51+J51</f>
        <v>0</v>
      </c>
      <c r="E51" s="327"/>
      <c r="F51" s="327"/>
      <c r="G51" s="327"/>
      <c r="H51" s="327"/>
      <c r="I51" s="327"/>
      <c r="J51" s="327"/>
      <c r="K51" s="185"/>
      <c r="L51" s="185"/>
      <c r="M51" s="185"/>
      <c r="N51" s="249"/>
      <c r="O51" s="335"/>
      <c r="P51" s="186"/>
      <c r="Q51" s="187"/>
      <c r="R51" s="187"/>
      <c r="S51" s="187"/>
      <c r="T51" s="187"/>
      <c r="U51" s="187"/>
      <c r="V51" s="267"/>
      <c r="W51" s="288">
        <f t="shared" si="1"/>
      </c>
      <c r="X51" s="288">
        <f t="shared" si="2"/>
      </c>
      <c r="Y51" s="288">
        <f t="shared" si="3"/>
      </c>
      <c r="Z51" s="288">
        <f t="shared" si="4"/>
      </c>
      <c r="AA51" s="288">
        <f t="shared" si="5"/>
      </c>
    </row>
    <row r="52" spans="2:27" ht="19.5" customHeight="1">
      <c r="B52" s="252"/>
      <c r="C52" s="255" t="s">
        <v>8</v>
      </c>
      <c r="D52" s="247">
        <f>E52+G52+H52+J52</f>
        <v>0</v>
      </c>
      <c r="E52" s="182"/>
      <c r="F52" s="182"/>
      <c r="G52" s="182"/>
      <c r="H52" s="182"/>
      <c r="I52" s="182"/>
      <c r="J52" s="182"/>
      <c r="K52" s="182"/>
      <c r="L52" s="182"/>
      <c r="M52" s="182"/>
      <c r="N52" s="248"/>
      <c r="O52" s="334"/>
      <c r="P52" s="183">
        <f>SUM(P49:P51)</f>
        <v>0</v>
      </c>
      <c r="Q52" s="393"/>
      <c r="R52" s="183">
        <f>SUM(R49:R51)</f>
        <v>0</v>
      </c>
      <c r="S52" s="184"/>
      <c r="T52" s="183">
        <f>SUM(T49:T51)</f>
        <v>0</v>
      </c>
      <c r="U52" s="184"/>
      <c r="V52" s="265">
        <f>SUM(V49:V51)</f>
        <v>0</v>
      </c>
      <c r="W52" s="288">
        <f t="shared" si="1"/>
      </c>
      <c r="X52" s="288">
        <f t="shared" si="2"/>
      </c>
      <c r="Y52" s="288">
        <f t="shared" si="3"/>
      </c>
      <c r="Z52" s="288">
        <f t="shared" si="4"/>
      </c>
      <c r="AA52" s="288">
        <f t="shared" si="5"/>
      </c>
    </row>
    <row r="53" spans="2:27" ht="18" customHeight="1">
      <c r="B53" s="548" t="s">
        <v>189</v>
      </c>
      <c r="C53" s="549"/>
      <c r="D53" s="242"/>
      <c r="E53" s="209"/>
      <c r="F53" s="209"/>
      <c r="G53" s="209"/>
      <c r="H53" s="209"/>
      <c r="I53" s="209"/>
      <c r="J53" s="209"/>
      <c r="K53" s="209"/>
      <c r="L53" s="209"/>
      <c r="M53" s="209"/>
      <c r="N53" s="243"/>
      <c r="O53" s="209"/>
      <c r="P53" s="209"/>
      <c r="Q53" s="209"/>
      <c r="R53" s="209"/>
      <c r="S53" s="209"/>
      <c r="T53" s="209"/>
      <c r="U53" s="209"/>
      <c r="V53" s="243"/>
      <c r="W53" s="288">
        <f t="shared" si="1"/>
      </c>
      <c r="X53" s="288">
        <f t="shared" si="2"/>
      </c>
      <c r="Y53" s="288">
        <f t="shared" si="3"/>
      </c>
      <c r="Z53" s="288">
        <f t="shared" si="4"/>
      </c>
      <c r="AA53" s="288">
        <f t="shared" si="5"/>
      </c>
    </row>
    <row r="54" spans="2:27" ht="28.5">
      <c r="B54" s="256">
        <v>1</v>
      </c>
      <c r="C54" s="180" t="s">
        <v>190</v>
      </c>
      <c r="D54" s="244">
        <f>E54+G54+H54+J54</f>
        <v>0</v>
      </c>
      <c r="E54" s="185"/>
      <c r="F54" s="185"/>
      <c r="G54" s="185"/>
      <c r="H54" s="185"/>
      <c r="I54" s="185"/>
      <c r="J54" s="185"/>
      <c r="K54" s="185"/>
      <c r="L54" s="185"/>
      <c r="M54" s="185"/>
      <c r="N54" s="249"/>
      <c r="O54" s="335"/>
      <c r="P54" s="186"/>
      <c r="Q54" s="186"/>
      <c r="R54" s="186"/>
      <c r="S54" s="186"/>
      <c r="T54" s="186"/>
      <c r="U54" s="186"/>
      <c r="V54" s="268"/>
      <c r="W54" s="288">
        <f t="shared" si="1"/>
      </c>
      <c r="X54" s="288">
        <f t="shared" si="2"/>
      </c>
      <c r="Y54" s="288">
        <f t="shared" si="3"/>
      </c>
      <c r="Z54" s="288">
        <f t="shared" si="4"/>
      </c>
      <c r="AA54" s="288">
        <f t="shared" si="5"/>
      </c>
    </row>
    <row r="55" spans="2:27" ht="28.5">
      <c r="B55" s="256">
        <v>2</v>
      </c>
      <c r="C55" s="180" t="s">
        <v>224</v>
      </c>
      <c r="D55" s="244">
        <f>E55+G55+H55+J55</f>
        <v>0</v>
      </c>
      <c r="E55" s="185"/>
      <c r="F55" s="185"/>
      <c r="G55" s="185"/>
      <c r="H55" s="185"/>
      <c r="I55" s="185"/>
      <c r="J55" s="185"/>
      <c r="K55" s="185"/>
      <c r="L55" s="185"/>
      <c r="M55" s="185"/>
      <c r="N55" s="249"/>
      <c r="O55" s="335"/>
      <c r="P55" s="186"/>
      <c r="Q55" s="186"/>
      <c r="R55" s="186"/>
      <c r="S55" s="186"/>
      <c r="T55" s="186"/>
      <c r="U55" s="186"/>
      <c r="V55" s="268"/>
      <c r="W55" s="288">
        <f t="shared" si="1"/>
      </c>
      <c r="X55" s="288">
        <f t="shared" si="2"/>
      </c>
      <c r="Y55" s="288">
        <f t="shared" si="3"/>
      </c>
      <c r="Z55" s="288">
        <f t="shared" si="4"/>
      </c>
      <c r="AA55" s="288">
        <f t="shared" si="5"/>
      </c>
    </row>
    <row r="56" spans="2:27" ht="35.25" customHeight="1">
      <c r="B56" s="256">
        <v>3</v>
      </c>
      <c r="C56" s="180" t="s">
        <v>192</v>
      </c>
      <c r="D56" s="244">
        <f>E56+G56+H56+J56</f>
        <v>0</v>
      </c>
      <c r="E56" s="185"/>
      <c r="F56" s="185"/>
      <c r="G56" s="185"/>
      <c r="H56" s="185"/>
      <c r="I56" s="185"/>
      <c r="J56" s="185"/>
      <c r="K56" s="185"/>
      <c r="L56" s="185"/>
      <c r="M56" s="185"/>
      <c r="N56" s="249"/>
      <c r="O56" s="335"/>
      <c r="P56" s="186"/>
      <c r="Q56" s="186"/>
      <c r="R56" s="186"/>
      <c r="S56" s="186"/>
      <c r="T56" s="186"/>
      <c r="U56" s="186"/>
      <c r="V56" s="268"/>
      <c r="W56" s="288">
        <f t="shared" si="1"/>
      </c>
      <c r="X56" s="288">
        <f t="shared" si="2"/>
      </c>
      <c r="Y56" s="288">
        <f t="shared" si="3"/>
      </c>
      <c r="Z56" s="288">
        <f t="shared" si="4"/>
      </c>
      <c r="AA56" s="288">
        <f t="shared" si="5"/>
      </c>
    </row>
    <row r="57" spans="2:27" ht="15.75">
      <c r="B57" s="256">
        <v>4</v>
      </c>
      <c r="C57" s="204" t="s">
        <v>225</v>
      </c>
      <c r="D57" s="244">
        <f>E57+G57+H57+J57</f>
        <v>0</v>
      </c>
      <c r="E57" s="185"/>
      <c r="F57" s="185"/>
      <c r="G57" s="185"/>
      <c r="H57" s="185"/>
      <c r="I57" s="185"/>
      <c r="J57" s="185"/>
      <c r="K57" s="185"/>
      <c r="L57" s="185"/>
      <c r="M57" s="185"/>
      <c r="N57" s="249"/>
      <c r="O57" s="335"/>
      <c r="P57" s="186"/>
      <c r="Q57" s="186"/>
      <c r="R57" s="186"/>
      <c r="S57" s="186"/>
      <c r="T57" s="186"/>
      <c r="U57" s="186"/>
      <c r="V57" s="268"/>
      <c r="W57" s="288">
        <f t="shared" si="1"/>
      </c>
      <c r="X57" s="288">
        <f t="shared" si="2"/>
      </c>
      <c r="Y57" s="288">
        <f t="shared" si="3"/>
      </c>
      <c r="Z57" s="288">
        <f t="shared" si="4"/>
      </c>
      <c r="AA57" s="288">
        <f t="shared" si="5"/>
      </c>
    </row>
    <row r="58" spans="2:27" ht="19.5" customHeight="1">
      <c r="B58" s="252"/>
      <c r="C58" s="255" t="s">
        <v>8</v>
      </c>
      <c r="D58" s="247">
        <f>E58+G58+H58+J58</f>
        <v>0</v>
      </c>
      <c r="E58" s="182"/>
      <c r="F58" s="182"/>
      <c r="G58" s="182"/>
      <c r="H58" s="182"/>
      <c r="I58" s="182"/>
      <c r="J58" s="182"/>
      <c r="K58" s="182"/>
      <c r="L58" s="182"/>
      <c r="M58" s="182"/>
      <c r="N58" s="248"/>
      <c r="O58" s="334"/>
      <c r="P58" s="183">
        <f>SUM(P54:P57)</f>
        <v>0</v>
      </c>
      <c r="Q58" s="393"/>
      <c r="R58" s="183">
        <f>SUM(R54:R57)</f>
        <v>0</v>
      </c>
      <c r="S58" s="184"/>
      <c r="T58" s="183">
        <f>SUM(T54:T57)</f>
        <v>0</v>
      </c>
      <c r="U58" s="184"/>
      <c r="V58" s="265">
        <f>SUM(V54:V57)</f>
        <v>0</v>
      </c>
      <c r="W58" s="288">
        <f t="shared" si="1"/>
      </c>
      <c r="X58" s="288">
        <f t="shared" si="2"/>
      </c>
      <c r="Y58" s="288">
        <f t="shared" si="3"/>
      </c>
      <c r="Z58" s="288">
        <f t="shared" si="4"/>
      </c>
      <c r="AA58" s="288">
        <f t="shared" si="5"/>
      </c>
    </row>
    <row r="59" spans="2:27" ht="18" customHeight="1">
      <c r="B59" s="548" t="s">
        <v>259</v>
      </c>
      <c r="C59" s="549"/>
      <c r="D59" s="242"/>
      <c r="E59" s="209"/>
      <c r="F59" s="209"/>
      <c r="G59" s="209"/>
      <c r="H59" s="209"/>
      <c r="I59" s="209"/>
      <c r="J59" s="209"/>
      <c r="K59" s="209"/>
      <c r="L59" s="209"/>
      <c r="M59" s="209"/>
      <c r="N59" s="243"/>
      <c r="O59" s="209"/>
      <c r="P59" s="209"/>
      <c r="Q59" s="209"/>
      <c r="R59" s="209"/>
      <c r="S59" s="209"/>
      <c r="T59" s="209"/>
      <c r="U59" s="209"/>
      <c r="V59" s="243"/>
      <c r="W59" s="288">
        <f t="shared" si="1"/>
      </c>
      <c r="X59" s="288">
        <f t="shared" si="2"/>
      </c>
      <c r="Y59" s="288">
        <f t="shared" si="3"/>
      </c>
      <c r="Z59" s="288">
        <f t="shared" si="4"/>
      </c>
      <c r="AA59" s="288">
        <f t="shared" si="5"/>
      </c>
    </row>
    <row r="60" spans="2:27" ht="42.75">
      <c r="B60" s="256">
        <v>1</v>
      </c>
      <c r="C60" s="203" t="s">
        <v>226</v>
      </c>
      <c r="D60" s="244">
        <f aca="true" t="shared" si="9" ref="D60:D67">E60+G60+H60+J60</f>
        <v>0</v>
      </c>
      <c r="E60" s="185"/>
      <c r="F60" s="185"/>
      <c r="G60" s="185"/>
      <c r="H60" s="185"/>
      <c r="I60" s="185"/>
      <c r="J60" s="384"/>
      <c r="K60" s="185"/>
      <c r="L60" s="185"/>
      <c r="M60" s="185"/>
      <c r="N60" s="249"/>
      <c r="O60" s="335"/>
      <c r="P60" s="186"/>
      <c r="Q60" s="186"/>
      <c r="R60" s="186"/>
      <c r="S60" s="186"/>
      <c r="T60" s="186"/>
      <c r="U60" s="186"/>
      <c r="V60" s="268"/>
      <c r="W60" s="288">
        <f t="shared" si="1"/>
      </c>
      <c r="X60" s="288">
        <f t="shared" si="2"/>
      </c>
      <c r="Y60" s="288">
        <f t="shared" si="3"/>
      </c>
      <c r="Z60" s="288">
        <f t="shared" si="4"/>
      </c>
      <c r="AA60" s="288">
        <f t="shared" si="5"/>
      </c>
    </row>
    <row r="61" spans="2:27" ht="42.75">
      <c r="B61" s="256">
        <v>2</v>
      </c>
      <c r="C61" s="203" t="s">
        <v>227</v>
      </c>
      <c r="D61" s="244">
        <f t="shared" si="9"/>
        <v>0</v>
      </c>
      <c r="E61" s="185"/>
      <c r="F61" s="185"/>
      <c r="G61" s="185"/>
      <c r="H61" s="185"/>
      <c r="I61" s="185"/>
      <c r="J61" s="384"/>
      <c r="K61" s="185"/>
      <c r="L61" s="185"/>
      <c r="M61" s="185"/>
      <c r="N61" s="249"/>
      <c r="O61" s="335"/>
      <c r="P61" s="186"/>
      <c r="Q61" s="186"/>
      <c r="R61" s="186"/>
      <c r="S61" s="186"/>
      <c r="T61" s="186"/>
      <c r="U61" s="186"/>
      <c r="V61" s="268"/>
      <c r="W61" s="288">
        <f t="shared" si="1"/>
      </c>
      <c r="X61" s="288">
        <f t="shared" si="2"/>
      </c>
      <c r="Y61" s="288">
        <f t="shared" si="3"/>
      </c>
      <c r="Z61" s="288">
        <f t="shared" si="4"/>
      </c>
      <c r="AA61" s="288">
        <f t="shared" si="5"/>
      </c>
    </row>
    <row r="62" spans="2:27" ht="57">
      <c r="B62" s="256">
        <v>3</v>
      </c>
      <c r="C62" s="203" t="s">
        <v>228</v>
      </c>
      <c r="D62" s="244">
        <f t="shared" si="9"/>
        <v>0</v>
      </c>
      <c r="E62" s="185"/>
      <c r="F62" s="185"/>
      <c r="G62" s="185"/>
      <c r="H62" s="185"/>
      <c r="I62" s="185"/>
      <c r="J62" s="384"/>
      <c r="K62" s="185"/>
      <c r="L62" s="185"/>
      <c r="M62" s="185"/>
      <c r="N62" s="249"/>
      <c r="O62" s="335"/>
      <c r="P62" s="186"/>
      <c r="Q62" s="186"/>
      <c r="R62" s="186"/>
      <c r="S62" s="186"/>
      <c r="T62" s="186"/>
      <c r="U62" s="186"/>
      <c r="V62" s="268"/>
      <c r="W62" s="288">
        <f t="shared" si="1"/>
      </c>
      <c r="X62" s="288">
        <f t="shared" si="2"/>
      </c>
      <c r="Y62" s="288">
        <f t="shared" si="3"/>
      </c>
      <c r="Z62" s="288">
        <f t="shared" si="4"/>
      </c>
      <c r="AA62" s="288">
        <f t="shared" si="5"/>
      </c>
    </row>
    <row r="63" spans="2:27" ht="42.75" customHeight="1">
      <c r="B63" s="256">
        <v>4</v>
      </c>
      <c r="C63" s="203" t="s">
        <v>229</v>
      </c>
      <c r="D63" s="244">
        <f t="shared" si="9"/>
        <v>0</v>
      </c>
      <c r="E63" s="185"/>
      <c r="F63" s="185"/>
      <c r="G63" s="185"/>
      <c r="H63" s="185"/>
      <c r="I63" s="185"/>
      <c r="J63" s="384"/>
      <c r="K63" s="185"/>
      <c r="L63" s="185"/>
      <c r="M63" s="185"/>
      <c r="N63" s="249"/>
      <c r="O63" s="335"/>
      <c r="P63" s="186"/>
      <c r="Q63" s="186"/>
      <c r="R63" s="186"/>
      <c r="S63" s="186"/>
      <c r="T63" s="186"/>
      <c r="U63" s="186"/>
      <c r="V63" s="268"/>
      <c r="W63" s="288">
        <f t="shared" si="1"/>
      </c>
      <c r="X63" s="288">
        <f t="shared" si="2"/>
      </c>
      <c r="Y63" s="288">
        <f t="shared" si="3"/>
      </c>
      <c r="Z63" s="288">
        <f t="shared" si="4"/>
      </c>
      <c r="AA63" s="288">
        <f t="shared" si="5"/>
      </c>
    </row>
    <row r="64" spans="2:27" ht="28.5">
      <c r="B64" s="256">
        <v>5</v>
      </c>
      <c r="C64" s="203" t="s">
        <v>230</v>
      </c>
      <c r="D64" s="244">
        <f t="shared" si="9"/>
        <v>0</v>
      </c>
      <c r="E64" s="185"/>
      <c r="F64" s="185"/>
      <c r="G64" s="185"/>
      <c r="H64" s="185"/>
      <c r="I64" s="185"/>
      <c r="J64" s="384"/>
      <c r="K64" s="185"/>
      <c r="L64" s="185"/>
      <c r="M64" s="185"/>
      <c r="N64" s="249"/>
      <c r="O64" s="335"/>
      <c r="P64" s="186"/>
      <c r="Q64" s="186"/>
      <c r="R64" s="186"/>
      <c r="S64" s="186"/>
      <c r="T64" s="186"/>
      <c r="U64" s="186"/>
      <c r="V64" s="268"/>
      <c r="W64" s="288">
        <f t="shared" si="1"/>
      </c>
      <c r="X64" s="288">
        <f t="shared" si="2"/>
      </c>
      <c r="Y64" s="288">
        <f t="shared" si="3"/>
      </c>
      <c r="Z64" s="288">
        <f t="shared" si="4"/>
      </c>
      <c r="AA64" s="288">
        <f t="shared" si="5"/>
      </c>
    </row>
    <row r="65" spans="2:27" ht="28.5">
      <c r="B65" s="256">
        <v>6</v>
      </c>
      <c r="C65" s="203" t="s">
        <v>231</v>
      </c>
      <c r="D65" s="244">
        <f t="shared" si="9"/>
        <v>0</v>
      </c>
      <c r="E65" s="185"/>
      <c r="F65" s="185"/>
      <c r="G65" s="185"/>
      <c r="H65" s="185"/>
      <c r="I65" s="185"/>
      <c r="J65" s="185"/>
      <c r="K65" s="185"/>
      <c r="L65" s="185"/>
      <c r="M65" s="185"/>
      <c r="N65" s="249"/>
      <c r="O65" s="335"/>
      <c r="P65" s="186"/>
      <c r="Q65" s="186"/>
      <c r="R65" s="186"/>
      <c r="S65" s="186"/>
      <c r="T65" s="186"/>
      <c r="U65" s="186"/>
      <c r="V65" s="268"/>
      <c r="W65" s="288">
        <f t="shared" si="1"/>
      </c>
      <c r="X65" s="288">
        <f t="shared" si="2"/>
      </c>
      <c r="Y65" s="288">
        <f t="shared" si="3"/>
      </c>
      <c r="Z65" s="288">
        <f t="shared" si="4"/>
      </c>
      <c r="AA65" s="288">
        <f t="shared" si="5"/>
      </c>
    </row>
    <row r="66" spans="2:27" ht="19.5" customHeight="1">
      <c r="B66" s="252"/>
      <c r="C66" s="255" t="s">
        <v>8</v>
      </c>
      <c r="D66" s="247">
        <f t="shared" si="9"/>
        <v>0</v>
      </c>
      <c r="E66" s="182"/>
      <c r="F66" s="182"/>
      <c r="G66" s="182"/>
      <c r="H66" s="182"/>
      <c r="I66" s="182"/>
      <c r="J66" s="182"/>
      <c r="K66" s="182"/>
      <c r="L66" s="182"/>
      <c r="M66" s="182"/>
      <c r="N66" s="248"/>
      <c r="O66" s="334"/>
      <c r="P66" s="183">
        <f>SUM(P60:P65)</f>
        <v>0</v>
      </c>
      <c r="Q66" s="393"/>
      <c r="R66" s="183">
        <f>SUM(R60:R65)</f>
        <v>0</v>
      </c>
      <c r="S66" s="184"/>
      <c r="T66" s="183">
        <f>SUM(T60:T65)</f>
        <v>0</v>
      </c>
      <c r="U66" s="184"/>
      <c r="V66" s="265">
        <f>SUM(V60:V65)</f>
        <v>0</v>
      </c>
      <c r="W66" s="288">
        <f t="shared" si="1"/>
      </c>
      <c r="X66" s="288">
        <f t="shared" si="2"/>
      </c>
      <c r="Y66" s="288">
        <f t="shared" si="3"/>
      </c>
      <c r="Z66" s="288">
        <f t="shared" si="4"/>
      </c>
      <c r="AA66" s="288">
        <f t="shared" si="5"/>
      </c>
    </row>
    <row r="67" spans="2:27" ht="24.75" customHeight="1" thickBot="1">
      <c r="B67" s="317"/>
      <c r="C67" s="318" t="s">
        <v>288</v>
      </c>
      <c r="D67" s="244">
        <f t="shared" si="9"/>
        <v>0</v>
      </c>
      <c r="E67" s="188"/>
      <c r="F67" s="188"/>
      <c r="G67" s="188"/>
      <c r="H67" s="188"/>
      <c r="I67" s="188"/>
      <c r="J67" s="188"/>
      <c r="K67" s="188"/>
      <c r="L67" s="188"/>
      <c r="M67" s="188"/>
      <c r="N67" s="250"/>
      <c r="O67" s="336"/>
      <c r="P67" s="300">
        <f>P22+P33+P40+P47+P52+P58+P66</f>
        <v>0</v>
      </c>
      <c r="Q67" s="394"/>
      <c r="R67" s="190">
        <f>R22+R33+R40+R47+R52+R58+R66</f>
        <v>0</v>
      </c>
      <c r="S67" s="189"/>
      <c r="T67" s="190">
        <f>T22+T33+T40+T47+T52+T58+T66</f>
        <v>0</v>
      </c>
      <c r="U67" s="189"/>
      <c r="V67" s="270">
        <f>SUM(V22+V33+V47+V58+V66)</f>
        <v>0</v>
      </c>
      <c r="W67" s="288">
        <f t="shared" si="1"/>
      </c>
      <c r="X67" s="288">
        <f t="shared" si="2"/>
      </c>
      <c r="Y67" s="288">
        <f t="shared" si="3"/>
      </c>
      <c r="Z67" s="288">
        <f t="shared" si="4"/>
      </c>
      <c r="AA67" s="288">
        <f t="shared" si="5"/>
      </c>
    </row>
    <row r="68" spans="2:27" ht="16.5" customHeight="1">
      <c r="B68" s="542" t="s">
        <v>282</v>
      </c>
      <c r="C68" s="319" t="s">
        <v>276</v>
      </c>
      <c r="D68" s="305">
        <f aca="true" t="shared" si="10" ref="D68:Q68">IF(AND(D22&gt;=MAX(D12:D21),D22&lt;=SUM(D12:D21)),"","не верно")</f>
      </c>
      <c r="E68" s="306">
        <f t="shared" si="10"/>
      </c>
      <c r="F68" s="306">
        <f t="shared" si="10"/>
      </c>
      <c r="G68" s="306">
        <f t="shared" si="10"/>
      </c>
      <c r="H68" s="306">
        <f t="shared" si="10"/>
      </c>
      <c r="I68" s="306">
        <f t="shared" si="10"/>
      </c>
      <c r="J68" s="306">
        <f t="shared" si="10"/>
      </c>
      <c r="K68" s="306">
        <f t="shared" si="10"/>
      </c>
      <c r="L68" s="306">
        <f t="shared" si="10"/>
      </c>
      <c r="M68" s="306">
        <f t="shared" si="10"/>
      </c>
      <c r="N68" s="337">
        <f t="shared" si="10"/>
      </c>
      <c r="O68" s="308">
        <f t="shared" si="10"/>
      </c>
      <c r="P68" s="381">
        <f t="shared" si="10"/>
      </c>
      <c r="Q68" s="308">
        <f t="shared" si="10"/>
      </c>
      <c r="R68" s="381"/>
      <c r="S68" s="306">
        <f>IF(AND(S22&gt;=MAX(S12:S21),S22&lt;=SUM(S12:S21)),"","не верно")</f>
      </c>
      <c r="T68" s="381"/>
      <c r="U68" s="306">
        <f>IF(AND(U22&gt;=MAX(U12:U21),U22&lt;=SUM(U12:U21)),"","не верно")</f>
      </c>
      <c r="V68" s="388"/>
      <c r="W68" s="328"/>
      <c r="X68" s="328"/>
      <c r="Y68" s="328"/>
      <c r="Z68" s="328"/>
      <c r="AA68" s="328"/>
    </row>
    <row r="69" spans="2:27" ht="15.75" customHeight="1">
      <c r="B69" s="543"/>
      <c r="C69" s="258" t="s">
        <v>277</v>
      </c>
      <c r="D69" s="309">
        <f aca="true" t="shared" si="11" ref="D69:O69">IF(AND(D33&gt;=MAX(D24:D32),D33&lt;=SUM(D24:D32)),"","не верно")</f>
      </c>
      <c r="E69" s="306">
        <f t="shared" si="11"/>
      </c>
      <c r="F69" s="306">
        <f t="shared" si="11"/>
      </c>
      <c r="G69" s="306">
        <f t="shared" si="11"/>
      </c>
      <c r="H69" s="306">
        <f t="shared" si="11"/>
      </c>
      <c r="I69" s="306">
        <f t="shared" si="11"/>
      </c>
      <c r="J69" s="306">
        <f t="shared" si="11"/>
      </c>
      <c r="K69" s="306">
        <f t="shared" si="11"/>
      </c>
      <c r="L69" s="306">
        <f t="shared" si="11"/>
      </c>
      <c r="M69" s="306">
        <f t="shared" si="11"/>
      </c>
      <c r="N69" s="310">
        <f t="shared" si="11"/>
      </c>
      <c r="O69" s="308">
        <f t="shared" si="11"/>
      </c>
      <c r="P69" s="311"/>
      <c r="Q69" s="308">
        <f>IF(AND(Q33&gt;=MAX(Q24:Q32),Q33&lt;=SUM(Q24:Q32)),"","не верно")</f>
      </c>
      <c r="R69" s="381"/>
      <c r="S69" s="306">
        <f>IF(AND(S33&gt;=MAX(S24:S32),S33&lt;=SUM(S24:S32)),"","не верно")</f>
      </c>
      <c r="T69" s="381"/>
      <c r="U69" s="306">
        <f>IF(AND(U33&gt;=MAX(U24:U32),U33&lt;=SUM(U24:U32)),"","не верно")</f>
      </c>
      <c r="V69" s="312"/>
      <c r="W69" s="328"/>
      <c r="X69" s="328"/>
      <c r="Y69" s="328"/>
      <c r="Z69" s="328"/>
      <c r="AA69" s="328"/>
    </row>
    <row r="70" spans="2:27" ht="15.75" customHeight="1">
      <c r="B70" s="543"/>
      <c r="C70" s="258" t="s">
        <v>278</v>
      </c>
      <c r="D70" s="309">
        <f aca="true" t="shared" si="12" ref="D70:O70">IF(AND(D47&gt;=MAX(D42:D46),D47&lt;=SUM(D42:D46)),"","не верно")</f>
      </c>
      <c r="E70" s="306">
        <f t="shared" si="12"/>
      </c>
      <c r="F70" s="306">
        <f t="shared" si="12"/>
      </c>
      <c r="G70" s="306">
        <f t="shared" si="12"/>
      </c>
      <c r="H70" s="306">
        <f t="shared" si="12"/>
      </c>
      <c r="I70" s="306">
        <f t="shared" si="12"/>
      </c>
      <c r="J70" s="306">
        <f t="shared" si="12"/>
      </c>
      <c r="K70" s="306">
        <f t="shared" si="12"/>
      </c>
      <c r="L70" s="306">
        <f t="shared" si="12"/>
      </c>
      <c r="M70" s="306">
        <f t="shared" si="12"/>
      </c>
      <c r="N70" s="310">
        <f t="shared" si="12"/>
      </c>
      <c r="O70" s="308">
        <f t="shared" si="12"/>
      </c>
      <c r="P70" s="311"/>
      <c r="Q70" s="308">
        <f>IF(AND(Q47&gt;=MAX(Q42:Q46),Q47&lt;=SUM(Q42:Q46)),"","не верно")</f>
      </c>
      <c r="R70" s="381"/>
      <c r="S70" s="306">
        <f>IF(AND(S47&gt;=MAX(S42:S46),S47&lt;=SUM(S42:S46)),"","не верно")</f>
      </c>
      <c r="T70" s="381"/>
      <c r="U70" s="306">
        <f>IF(AND(U47&gt;=MAX(U42:U46),U47&lt;=SUM(U42:U46)),"","не верно")</f>
      </c>
      <c r="V70" s="312"/>
      <c r="W70" s="328"/>
      <c r="X70" s="328"/>
      <c r="Y70" s="328"/>
      <c r="Z70" s="328"/>
      <c r="AA70" s="328"/>
    </row>
    <row r="71" spans="2:27" ht="15.75" customHeight="1">
      <c r="B71" s="543"/>
      <c r="C71" s="258" t="s">
        <v>289</v>
      </c>
      <c r="D71" s="305">
        <f>IF(AND(D47&gt;=MAX(D42:D46),D47&lt;=SUM(D42:D46)),"","не верно")</f>
      </c>
      <c r="E71" s="306">
        <f>IF(AND(E47&gt;=MAX(E42:E46),E47&lt;=SUM(E42:E46)),"","не верно")</f>
      </c>
      <c r="F71" s="306">
        <f aca="true" t="shared" si="13" ref="F71:N71">IF(AND(F47&gt;=MAX(F42:F46),F47&lt;=SUM(F42:F46)),"","не верно")</f>
      </c>
      <c r="G71" s="306">
        <f t="shared" si="13"/>
      </c>
      <c r="H71" s="306">
        <f t="shared" si="13"/>
      </c>
      <c r="I71" s="306">
        <f t="shared" si="13"/>
      </c>
      <c r="J71" s="306">
        <f t="shared" si="13"/>
      </c>
      <c r="K71" s="306">
        <f t="shared" si="13"/>
      </c>
      <c r="L71" s="306">
        <f t="shared" si="13"/>
      </c>
      <c r="M71" s="306">
        <f t="shared" si="13"/>
      </c>
      <c r="N71" s="310">
        <f t="shared" si="13"/>
      </c>
      <c r="O71" s="307">
        <f>IF(AND(O47&gt;=MAX(O42:O46),O47&lt;=SUM(O42:O46)),"","не верно")</f>
      </c>
      <c r="P71" s="311"/>
      <c r="Q71" s="306">
        <f>IF(AND(Q47&gt;=MAX(Q42:Q46),Q47&lt;=SUM(Q42:Q46)),"","не верно")</f>
      </c>
      <c r="R71" s="381"/>
      <c r="S71" s="306">
        <f>IF(AND(S47&gt;=MAX(S42:S46),S47&lt;=SUM(S42:S46)),"","не верно")</f>
      </c>
      <c r="T71" s="381"/>
      <c r="U71" s="306">
        <f>IF(AND(U47&gt;=MAX(U42:U46),U47&lt;=SUM(U42:U46)),"","не верно")</f>
      </c>
      <c r="V71" s="312"/>
      <c r="W71" s="328"/>
      <c r="X71" s="328"/>
      <c r="Y71" s="328"/>
      <c r="Z71" s="328"/>
      <c r="AA71" s="328"/>
    </row>
    <row r="72" spans="2:27" ht="15.75" customHeight="1">
      <c r="B72" s="543"/>
      <c r="C72" s="258" t="s">
        <v>290</v>
      </c>
      <c r="D72" s="305">
        <f>IF(AND(D52&gt;=MAX(D49:D51),D52&lt;=SUM(D49:D51)),"","не верно")</f>
      </c>
      <c r="E72" s="306">
        <f>IF(AND(E52&gt;=MAX(E49:E51),E52&lt;=SUM(E49:E51)),"","не верно")</f>
      </c>
      <c r="F72" s="306">
        <f aca="true" t="shared" si="14" ref="F72:N72">IF(AND(F52&gt;=MAX(F49:F51),F52&lt;=SUM(F49:F51)),"","не верно")</f>
      </c>
      <c r="G72" s="306">
        <f t="shared" si="14"/>
      </c>
      <c r="H72" s="306">
        <f t="shared" si="14"/>
      </c>
      <c r="I72" s="306">
        <f t="shared" si="14"/>
      </c>
      <c r="J72" s="306">
        <f t="shared" si="14"/>
      </c>
      <c r="K72" s="306">
        <f t="shared" si="14"/>
      </c>
      <c r="L72" s="306">
        <f t="shared" si="14"/>
      </c>
      <c r="M72" s="306">
        <f t="shared" si="14"/>
      </c>
      <c r="N72" s="310">
        <f t="shared" si="14"/>
      </c>
      <c r="O72" s="307">
        <f>IF(AND(O52&gt;=MAX(O49:O51),O52&lt;=SUM(O49:O51)),"","не верно")</f>
      </c>
      <c r="P72" s="311"/>
      <c r="Q72" s="306">
        <f>IF(AND(Q52&gt;=MAX(Q49:Q51),Q52&lt;=SUM(Q49:Q51)),"","не верно")</f>
      </c>
      <c r="R72" s="381"/>
      <c r="S72" s="306">
        <f>IF(AND(S52&gt;=MAX(S49:S51),S52&lt;=SUM(S49:S51)),"","не верно")</f>
      </c>
      <c r="T72" s="381"/>
      <c r="U72" s="306">
        <f>IF(AND(U52&gt;=MAX(U49:U51),U52&lt;=SUM(U49:U51)),"","не верно")</f>
      </c>
      <c r="V72" s="312"/>
      <c r="W72" s="328"/>
      <c r="X72" s="328"/>
      <c r="Y72" s="328"/>
      <c r="Z72" s="328"/>
      <c r="AA72" s="328"/>
    </row>
    <row r="73" spans="2:27" ht="19.5" customHeight="1">
      <c r="B73" s="543"/>
      <c r="C73" s="258" t="s">
        <v>279</v>
      </c>
      <c r="D73" s="309">
        <f>IF(AND(D58&gt;=MAX(D54:D57),D58&lt;=SUM(D54:D57)),"","не верно")</f>
      </c>
      <c r="E73" s="306">
        <f aca="true" t="shared" si="15" ref="E73:O73">IF(AND(E58&gt;=MAX(E54:E57),E58&lt;=SUM(E54:E57)),"","не верно")</f>
      </c>
      <c r="F73" s="306">
        <f t="shared" si="15"/>
      </c>
      <c r="G73" s="306">
        <f t="shared" si="15"/>
      </c>
      <c r="H73" s="306">
        <f t="shared" si="15"/>
      </c>
      <c r="I73" s="306">
        <f t="shared" si="15"/>
      </c>
      <c r="J73" s="306">
        <f t="shared" si="15"/>
      </c>
      <c r="K73" s="306">
        <f t="shared" si="15"/>
      </c>
      <c r="L73" s="306">
        <f t="shared" si="15"/>
      </c>
      <c r="M73" s="306">
        <f t="shared" si="15"/>
      </c>
      <c r="N73" s="310">
        <f t="shared" si="15"/>
      </c>
      <c r="O73" s="308">
        <f t="shared" si="15"/>
      </c>
      <c r="P73" s="311"/>
      <c r="Q73" s="308">
        <f>IF(AND(Q58&gt;=MAX(Q54:Q57),Q58&lt;=SUM(Q54:Q57)),"","не верно")</f>
      </c>
      <c r="R73" s="381"/>
      <c r="S73" s="306">
        <f>IF(AND(S58&gt;=MAX(S54:S57),S58&lt;=SUM(S54:S57)),"","не верно")</f>
      </c>
      <c r="T73" s="381"/>
      <c r="U73" s="306">
        <f>IF(AND(U58&gt;=MAX(U54:U57),U58&lt;=SUM(U54:U57)),"","не верно")</f>
      </c>
      <c r="V73" s="312"/>
      <c r="W73" s="328"/>
      <c r="X73" s="328"/>
      <c r="Y73" s="328"/>
      <c r="Z73" s="328"/>
      <c r="AA73" s="328"/>
    </row>
    <row r="74" spans="2:27" ht="15.75" customHeight="1">
      <c r="B74" s="543"/>
      <c r="C74" s="258" t="s">
        <v>280</v>
      </c>
      <c r="D74" s="309">
        <f>IF(AND(D66&gt;=MAX(D60:D65),D66&lt;=SUM(D60:D65)),"","не верно")</f>
      </c>
      <c r="E74" s="306">
        <f aca="true" t="shared" si="16" ref="E74:O74">IF(AND(E66&gt;=MAX(E60:E65),E66&lt;=SUM(E60:E65)),"","не верно")</f>
      </c>
      <c r="F74" s="306">
        <f t="shared" si="16"/>
      </c>
      <c r="G74" s="306">
        <f t="shared" si="16"/>
      </c>
      <c r="H74" s="306">
        <f t="shared" si="16"/>
      </c>
      <c r="I74" s="306">
        <f t="shared" si="16"/>
      </c>
      <c r="J74" s="306">
        <f t="shared" si="16"/>
      </c>
      <c r="K74" s="306">
        <f t="shared" si="16"/>
      </c>
      <c r="L74" s="306">
        <f t="shared" si="16"/>
      </c>
      <c r="M74" s="306">
        <f t="shared" si="16"/>
      </c>
      <c r="N74" s="310">
        <f t="shared" si="16"/>
      </c>
      <c r="O74" s="308">
        <f t="shared" si="16"/>
      </c>
      <c r="P74" s="311"/>
      <c r="Q74" s="308">
        <f>IF(AND(Q66&gt;=MAX(Q60:Q65),Q66&lt;=SUM(Q60:Q65)),"","не верно")</f>
      </c>
      <c r="R74" s="381"/>
      <c r="S74" s="306">
        <f>IF(AND(S66&gt;=MAX(S60:S65),S66&lt;=SUM(S60:S65)),"","не верно")</f>
      </c>
      <c r="T74" s="381"/>
      <c r="U74" s="306">
        <f>IF(AND(U66&gt;=MAX(U60:U65),U66&lt;=SUM(U60:U65)),"","не верно")</f>
      </c>
      <c r="V74" s="312"/>
      <c r="W74" s="328"/>
      <c r="X74" s="328"/>
      <c r="Y74" s="328"/>
      <c r="Z74" s="328"/>
      <c r="AA74" s="328"/>
    </row>
    <row r="75" spans="2:37" ht="15.75">
      <c r="B75" s="543"/>
      <c r="C75" s="258" t="s">
        <v>281</v>
      </c>
      <c r="D75" s="305">
        <f>IF(AND(D67&gt;=MAX(D12:D66),D67&lt;=SUM(D22+D33+D40+D47+D52+D58+D66)),"","не верно")</f>
      </c>
      <c r="E75" s="306">
        <f aca="true" t="shared" si="17" ref="E75:U75">IF(AND(E67&gt;=MAX(E12:E66),E67&lt;=SUM(E22+E33+E40+E47+E52+E58+E66)),"","не верно")</f>
      </c>
      <c r="F75" s="306">
        <f t="shared" si="17"/>
      </c>
      <c r="G75" s="306">
        <f t="shared" si="17"/>
      </c>
      <c r="H75" s="306">
        <f t="shared" si="17"/>
      </c>
      <c r="I75" s="306">
        <f t="shared" si="17"/>
      </c>
      <c r="J75" s="306">
        <f t="shared" si="17"/>
      </c>
      <c r="K75" s="306">
        <f t="shared" si="17"/>
      </c>
      <c r="L75" s="306">
        <f t="shared" si="17"/>
      </c>
      <c r="M75" s="306">
        <f t="shared" si="17"/>
      </c>
      <c r="N75" s="307">
        <f t="shared" si="17"/>
      </c>
      <c r="O75" s="309">
        <f t="shared" si="17"/>
      </c>
      <c r="P75" s="311"/>
      <c r="Q75" s="309">
        <f t="shared" si="17"/>
      </c>
      <c r="R75" s="381"/>
      <c r="S75" s="309">
        <f t="shared" si="17"/>
      </c>
      <c r="T75" s="381"/>
      <c r="U75" s="309">
        <f t="shared" si="17"/>
      </c>
      <c r="V75" s="312"/>
      <c r="W75" s="328"/>
      <c r="X75" s="328"/>
      <c r="Y75" s="328"/>
      <c r="Z75" s="328"/>
      <c r="AA75" s="328"/>
      <c r="AB75" s="173"/>
      <c r="AC75" s="173"/>
      <c r="AD75" s="160"/>
      <c r="AE75" s="160"/>
      <c r="AF75" s="160"/>
      <c r="AG75" s="160"/>
      <c r="AH75" s="160"/>
      <c r="AI75" s="160"/>
      <c r="AJ75" s="160"/>
      <c r="AK75" s="160"/>
    </row>
    <row r="76" spans="2:22" ht="32.25" thickBot="1">
      <c r="B76" s="544"/>
      <c r="C76" s="320" t="s">
        <v>329</v>
      </c>
      <c r="D76" s="323"/>
      <c r="E76" s="371"/>
      <c r="F76" s="325"/>
      <c r="G76" s="371"/>
      <c r="H76" s="324"/>
      <c r="I76" s="370"/>
      <c r="J76" s="322"/>
      <c r="K76" s="302"/>
      <c r="L76" s="302"/>
      <c r="M76" s="302"/>
      <c r="N76" s="302"/>
      <c r="O76" s="302"/>
      <c r="P76" s="302"/>
      <c r="Q76" s="303"/>
      <c r="R76" s="303"/>
      <c r="S76" s="303"/>
      <c r="T76" s="303"/>
      <c r="U76" s="303"/>
      <c r="V76" s="304"/>
    </row>
    <row r="77" spans="3:16" ht="15">
      <c r="C77" s="193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</row>
    <row r="78" spans="3:16" ht="15">
      <c r="C78" s="193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</row>
    <row r="79" spans="3:16" ht="15">
      <c r="C79" s="193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</row>
    <row r="80" spans="3:16" ht="15">
      <c r="C80" s="193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</row>
    <row r="81" spans="3:16" ht="15">
      <c r="C81" s="193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</row>
    <row r="82" spans="3:16" ht="15">
      <c r="C82" s="193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</row>
    <row r="83" spans="3:16" ht="15">
      <c r="C83" s="193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</row>
    <row r="84" spans="3:16" ht="15">
      <c r="C84" s="193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</row>
    <row r="85" spans="3:16" ht="15">
      <c r="C85" s="193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</row>
    <row r="86" spans="3:16" ht="15">
      <c r="C86" s="193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</row>
    <row r="87" spans="2:22" ht="15">
      <c r="B87" s="191"/>
      <c r="C87" s="191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5"/>
      <c r="R87" s="195"/>
      <c r="S87" s="195"/>
      <c r="T87" s="195"/>
      <c r="U87" s="195"/>
      <c r="V87" s="174"/>
    </row>
    <row r="88" spans="2:22" ht="15">
      <c r="B88" s="196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7"/>
      <c r="R88" s="197"/>
      <c r="S88" s="197"/>
      <c r="T88" s="197"/>
      <c r="U88" s="197"/>
      <c r="V88" s="174"/>
    </row>
    <row r="89" spans="2:22" ht="15">
      <c r="B89" s="191"/>
      <c r="C89" s="191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5"/>
      <c r="R89" s="195"/>
      <c r="S89" s="195"/>
      <c r="T89" s="195"/>
      <c r="U89" s="195"/>
      <c r="V89" s="174"/>
    </row>
    <row r="90" spans="2:22" ht="15"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8"/>
      <c r="R90" s="198"/>
      <c r="S90" s="198"/>
      <c r="T90" s="198"/>
      <c r="U90" s="198"/>
      <c r="V90" s="174"/>
    </row>
    <row r="91" spans="2:22" ht="15">
      <c r="B91" s="174"/>
      <c r="C91" s="174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74"/>
      <c r="R91" s="174"/>
      <c r="S91" s="174"/>
      <c r="T91" s="174"/>
      <c r="U91" s="174"/>
      <c r="V91" s="174"/>
    </row>
    <row r="92" spans="4:16" ht="15"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</row>
    <row r="93" spans="4:16" ht="15"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</row>
    <row r="94" spans="4:16" ht="15"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</row>
    <row r="95" spans="4:16" ht="15"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</row>
    <row r="96" spans="4:16" ht="15"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</row>
    <row r="97" spans="4:16" ht="15"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</row>
    <row r="98" spans="4:16" ht="15"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</row>
    <row r="99" spans="4:16" ht="15"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</row>
    <row r="100" spans="4:16" ht="15"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</row>
    <row r="101" spans="4:16" ht="15"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</row>
    <row r="102" spans="4:16" ht="15"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</row>
    <row r="103" spans="4:16" ht="15"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</row>
    <row r="104" spans="4:16" ht="15"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</row>
    <row r="105" spans="4:16" ht="15"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</row>
    <row r="106" spans="4:16" ht="15"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</row>
    <row r="107" spans="4:16" ht="15"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</row>
    <row r="108" spans="4:16" ht="15"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</row>
    <row r="109" spans="4:16" ht="15"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</row>
    <row r="110" spans="4:16" ht="15"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</row>
    <row r="111" spans="4:16" ht="15"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</row>
    <row r="112" spans="4:16" ht="15"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</row>
    <row r="113" spans="4:16" ht="15"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</row>
    <row r="114" spans="4:16" ht="15"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</row>
    <row r="115" spans="4:16" ht="15"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</row>
    <row r="116" spans="4:16" ht="15"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</row>
    <row r="117" spans="4:16" ht="15"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</row>
    <row r="118" spans="4:16" ht="15"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</row>
    <row r="119" spans="4:16" ht="15"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</row>
    <row r="120" spans="4:16" ht="15"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</row>
    <row r="121" spans="4:16" ht="15"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</row>
    <row r="122" spans="4:16" ht="15"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</row>
    <row r="123" spans="4:16" ht="15"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</row>
    <row r="124" spans="4:16" ht="15"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</row>
    <row r="125" spans="4:16" ht="15"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</row>
    <row r="126" spans="4:16" ht="15"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</row>
    <row r="127" spans="4:16" ht="15"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</row>
    <row r="128" spans="4:16" ht="15"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</row>
    <row r="129" spans="4:16" ht="15"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</row>
    <row r="130" spans="4:16" ht="15"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</row>
    <row r="131" spans="4:16" ht="15"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</row>
    <row r="132" spans="4:16" ht="15"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</row>
    <row r="133" spans="4:16" ht="15"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</row>
    <row r="134" spans="4:16" ht="15"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</row>
    <row r="135" spans="4:16" ht="15"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</row>
    <row r="136" spans="4:16" ht="15"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</row>
    <row r="137" spans="4:16" ht="15"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</row>
    <row r="138" spans="4:16" ht="15"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</row>
    <row r="139" spans="4:16" ht="15"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</row>
    <row r="140" spans="4:16" ht="15"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</row>
    <row r="141" spans="4:16" ht="15"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</row>
    <row r="142" spans="4:16" ht="15"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</row>
    <row r="143" spans="4:16" ht="15"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</row>
    <row r="144" spans="4:16" ht="15"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</row>
    <row r="145" spans="4:16" ht="15"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</row>
    <row r="146" spans="4:16" ht="15"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</row>
    <row r="147" spans="4:16" ht="15"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</row>
    <row r="148" spans="4:16" ht="15"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</row>
    <row r="149" spans="4:16" ht="15"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</row>
    <row r="150" spans="4:16" ht="15"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</row>
    <row r="151" spans="4:16" ht="15"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</row>
    <row r="152" spans="4:16" ht="15"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</row>
    <row r="153" spans="4:16" ht="15"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</row>
    <row r="154" spans="4:16" ht="15"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</row>
    <row r="155" spans="4:16" ht="15"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</row>
    <row r="156" spans="4:16" ht="15"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</row>
    <row r="157" spans="4:16" ht="15"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</row>
    <row r="158" spans="4:16" ht="15"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</row>
    <row r="159" spans="4:16" ht="15"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</row>
    <row r="160" spans="4:16" ht="15"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</row>
    <row r="161" spans="4:16" ht="15"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</row>
    <row r="162" spans="4:16" ht="15"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</row>
    <row r="163" spans="4:16" ht="15"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</row>
    <row r="164" spans="4:16" ht="15"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</row>
    <row r="165" spans="4:16" ht="15"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</row>
    <row r="166" spans="4:16" ht="15"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</row>
    <row r="167" spans="4:16" ht="15"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</row>
    <row r="168" spans="4:16" ht="15"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</row>
    <row r="169" spans="4:16" ht="15"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</row>
    <row r="170" spans="4:16" ht="15"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</row>
    <row r="171" spans="4:16" ht="15"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</row>
    <row r="172" spans="4:16" ht="15"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</row>
    <row r="173" spans="4:16" ht="15"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</row>
    <row r="174" spans="4:16" ht="15"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</row>
    <row r="175" spans="4:16" ht="15"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</row>
    <row r="176" spans="4:16" ht="15"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</row>
    <row r="177" spans="4:16" ht="15"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</row>
    <row r="178" spans="4:16" ht="15"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</row>
    <row r="179" spans="4:16" ht="15"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</row>
    <row r="180" spans="4:16" ht="15"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</row>
    <row r="181" spans="4:16" ht="15"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</row>
    <row r="182" spans="4:16" ht="15"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</row>
    <row r="183" spans="4:16" ht="15"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</row>
    <row r="184" spans="4:16" ht="15"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</row>
    <row r="185" spans="4:16" ht="15"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</row>
    <row r="186" spans="4:16" ht="15"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</row>
    <row r="187" spans="4:16" ht="15"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</row>
    <row r="188" spans="4:16" ht="15"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</row>
    <row r="189" spans="4:16" ht="15"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</row>
    <row r="190" spans="4:16" ht="15"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</row>
    <row r="191" spans="4:16" ht="15"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</row>
    <row r="192" spans="4:16" ht="15"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</row>
    <row r="193" spans="4:16" ht="15"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</row>
    <row r="194" spans="4:16" ht="15"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</row>
    <row r="195" spans="4:16" ht="15"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</row>
    <row r="196" spans="4:16" ht="15"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</row>
    <row r="197" spans="4:16" ht="15"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</row>
    <row r="198" spans="4:16" ht="15"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</row>
    <row r="199" spans="4:16" ht="15"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</row>
    <row r="200" spans="4:16" ht="15"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</row>
    <row r="201" spans="4:16" ht="15"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</row>
    <row r="202" spans="4:16" ht="15"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</row>
    <row r="203" spans="4:16" ht="15"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</row>
    <row r="204" spans="4:16" ht="15"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</row>
    <row r="205" spans="4:16" ht="15"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</row>
    <row r="206" spans="4:16" ht="15"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</row>
    <row r="207" spans="4:16" ht="15"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</row>
    <row r="208" spans="4:16" ht="15"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</row>
    <row r="209" spans="4:16" ht="15"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</row>
    <row r="210" spans="4:16" ht="15"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</row>
    <row r="211" spans="4:16" ht="15"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</row>
    <row r="212" spans="4:16" ht="15"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</row>
    <row r="213" spans="4:16" ht="15"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</row>
    <row r="214" spans="4:16" ht="15"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</row>
    <row r="215" spans="4:16" ht="15"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</row>
    <row r="216" spans="4:16" ht="15"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</row>
    <row r="217" spans="4:16" ht="15"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</row>
    <row r="218" spans="4:16" ht="15"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</row>
    <row r="219" spans="4:16" ht="15"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</row>
    <row r="220" spans="4:16" ht="15"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</row>
    <row r="221" spans="4:16" ht="15"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</row>
    <row r="222" spans="4:16" ht="15"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</row>
    <row r="223" spans="4:16" ht="15"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</row>
    <row r="224" spans="4:16" ht="15"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</row>
    <row r="225" spans="4:16" ht="15"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</row>
    <row r="226" spans="4:16" ht="15"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</row>
    <row r="227" spans="4:16" ht="15"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</row>
    <row r="228" spans="4:16" ht="15"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</row>
    <row r="229" spans="4:16" ht="15"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</row>
    <row r="230" spans="4:16" ht="15"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</row>
    <row r="231" spans="4:16" ht="15"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</row>
    <row r="232" spans="4:16" ht="15"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</row>
    <row r="233" spans="4:16" ht="15"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</row>
    <row r="234" spans="4:16" ht="15"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</row>
    <row r="235" spans="4:16" ht="15"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</row>
    <row r="236" spans="4:16" ht="15"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</row>
    <row r="237" spans="4:16" ht="15"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</row>
    <row r="238" spans="4:16" ht="15"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</row>
    <row r="239" spans="4:16" ht="15"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</row>
    <row r="240" spans="4:16" ht="15"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</row>
    <row r="241" spans="4:16" ht="15"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</row>
    <row r="242" spans="4:16" ht="15"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</row>
    <row r="243" spans="4:16" ht="15"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</row>
    <row r="244" spans="4:16" ht="15"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</row>
    <row r="245" spans="4:16" ht="15"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</row>
    <row r="246" spans="4:16" ht="15"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</row>
    <row r="247" spans="4:16" ht="15"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</row>
    <row r="248" spans="4:16" ht="15"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</row>
    <row r="249" spans="4:16" ht="15"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</row>
    <row r="250" spans="4:16" ht="15"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</row>
    <row r="251" spans="4:16" ht="15"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</row>
    <row r="252" spans="4:16" ht="15"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</row>
    <row r="253" spans="4:16" ht="15"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</row>
    <row r="254" spans="4:16" ht="15"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</row>
    <row r="255" spans="4:16" ht="15"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</row>
    <row r="256" spans="4:16" ht="15"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</row>
    <row r="257" spans="4:16" ht="15"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</row>
    <row r="258" spans="4:16" ht="15"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</row>
    <row r="259" spans="4:16" ht="15"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</row>
    <row r="260" spans="4:16" ht="15"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</row>
    <row r="261" spans="4:16" ht="15"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</row>
    <row r="262" spans="4:16" ht="15"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</row>
    <row r="263" spans="4:16" ht="15"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</row>
    <row r="264" spans="4:16" ht="15"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</row>
    <row r="265" spans="4:16" ht="15"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</row>
    <row r="266" spans="4:16" ht="15"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</row>
    <row r="267" spans="4:16" ht="15"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</row>
    <row r="268" spans="4:16" ht="15"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</row>
    <row r="269" spans="4:16" ht="15"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</row>
    <row r="270" spans="4:16" ht="15"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</row>
    <row r="271" spans="4:16" ht="15"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</row>
    <row r="272" spans="4:16" ht="15"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</row>
    <row r="273" spans="4:16" ht="15"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</row>
    <row r="274" spans="4:16" ht="15"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</row>
    <row r="275" spans="4:16" ht="15"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</row>
    <row r="276" spans="4:16" ht="15"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</row>
    <row r="277" spans="4:16" ht="15"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</row>
    <row r="278" spans="4:16" ht="15"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</row>
    <row r="279" spans="4:16" ht="15"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</row>
    <row r="280" spans="4:16" ht="15"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</row>
    <row r="281" spans="4:16" ht="15"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</row>
    <row r="282" spans="4:16" ht="15"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</row>
    <row r="283" spans="4:16" ht="15"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</row>
    <row r="284" spans="4:16" ht="15"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</row>
    <row r="285" spans="4:16" ht="15"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</row>
    <row r="286" spans="4:16" ht="15"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</row>
    <row r="287" spans="4:16" ht="15"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</row>
    <row r="288" spans="4:16" ht="15"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</row>
    <row r="289" spans="4:16" ht="15"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</row>
    <row r="290" spans="4:16" ht="15"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</row>
    <row r="291" spans="4:16" ht="15"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</row>
    <row r="292" spans="4:16" ht="15"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</row>
    <row r="293" spans="4:16" ht="15"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</row>
    <row r="294" spans="4:16" ht="15"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</row>
    <row r="295" spans="4:16" ht="15"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</row>
    <row r="296" spans="4:16" ht="15"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</row>
    <row r="297" spans="4:16" ht="15"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</row>
    <row r="298" spans="4:16" ht="15"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</row>
    <row r="299" spans="4:16" ht="15"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</row>
    <row r="300" spans="4:16" ht="15"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</row>
    <row r="301" spans="4:16" ht="15"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</row>
    <row r="302" spans="4:16" ht="15"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</row>
    <row r="303" spans="4:16" ht="15"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</row>
    <row r="304" spans="4:16" ht="15"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</row>
    <row r="305" spans="4:16" ht="15"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</row>
    <row r="306" spans="4:16" ht="15"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</row>
    <row r="307" spans="4:16" ht="15"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</row>
    <row r="308" spans="4:16" ht="15"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</row>
    <row r="309" spans="4:16" ht="15"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</row>
    <row r="310" spans="4:16" ht="15"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</row>
    <row r="311" spans="4:16" ht="15"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</row>
    <row r="312" spans="4:16" ht="15"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</row>
    <row r="313" spans="4:16" ht="15"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</row>
    <row r="314" spans="4:16" ht="15"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</row>
    <row r="315" spans="4:16" ht="15"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</row>
    <row r="316" spans="4:16" ht="15"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</row>
    <row r="317" spans="4:16" ht="15"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</row>
    <row r="318" spans="4:16" ht="15"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</row>
    <row r="319" spans="4:16" ht="15"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</row>
    <row r="320" spans="4:16" ht="15"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</row>
    <row r="321" spans="4:16" ht="15"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</row>
    <row r="322" spans="4:16" ht="15"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</row>
    <row r="323" spans="4:16" ht="15"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</row>
    <row r="324" spans="4:16" ht="15"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</row>
    <row r="325" spans="4:16" ht="15"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</row>
    <row r="326" spans="4:16" ht="15"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</row>
    <row r="327" spans="4:16" ht="15"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</row>
    <row r="328" spans="4:16" ht="15"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</row>
    <row r="329" spans="4:16" ht="15"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</row>
    <row r="330" spans="4:16" ht="15"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</row>
    <row r="331" spans="4:16" ht="15"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</row>
    <row r="332" spans="4:16" ht="15"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</row>
    <row r="333" spans="4:16" ht="15"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</row>
    <row r="334" spans="4:16" ht="15"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</row>
    <row r="335" spans="4:16" ht="15"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</row>
    <row r="336" spans="4:16" ht="15"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</row>
    <row r="337" spans="4:16" ht="15"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</row>
    <row r="338" spans="4:16" ht="15"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</row>
    <row r="339" spans="4:16" ht="15"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</row>
    <row r="340" spans="4:16" ht="15"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</row>
    <row r="341" spans="4:16" ht="15"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</row>
    <row r="342" spans="4:16" ht="15"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</row>
    <row r="343" spans="4:16" ht="15"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</row>
    <row r="344" spans="4:16" ht="15"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</row>
    <row r="345" spans="4:16" ht="15"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</row>
    <row r="346" spans="4:16" ht="15"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</row>
    <row r="347" spans="4:16" ht="15"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</row>
    <row r="348" spans="4:16" ht="15"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</row>
    <row r="349" spans="4:16" ht="15"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</row>
    <row r="350" spans="4:16" ht="15"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</row>
    <row r="351" spans="4:16" ht="15"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</row>
    <row r="352" spans="4:16" ht="15"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</row>
    <row r="353" spans="4:16" ht="15"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</row>
    <row r="354" spans="4:16" ht="15"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</row>
    <row r="355" spans="4:16" ht="15"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</row>
    <row r="356" spans="4:16" ht="15"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</row>
    <row r="357" spans="4:16" ht="15"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</row>
    <row r="358" spans="4:16" ht="15"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</row>
    <row r="359" spans="4:16" ht="15"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</row>
    <row r="360" spans="4:16" ht="15"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</row>
    <row r="361" spans="4:16" ht="15"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</row>
    <row r="362" spans="4:16" ht="15"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</row>
    <row r="363" spans="4:16" ht="15"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</row>
    <row r="364" spans="4:16" ht="15"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</row>
    <row r="365" spans="4:16" ht="15"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</row>
    <row r="366" spans="4:16" ht="15"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</row>
    <row r="367" spans="4:16" ht="15"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</row>
    <row r="368" spans="4:16" ht="15"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</row>
    <row r="369" spans="4:16" ht="15"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</row>
    <row r="370" spans="4:16" ht="15"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</row>
    <row r="371" spans="4:16" ht="15"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</row>
    <row r="372" spans="4:16" ht="15"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</row>
    <row r="373" spans="4:16" ht="15"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</row>
    <row r="374" spans="4:16" ht="15"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</row>
    <row r="375" spans="4:16" ht="15"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</row>
    <row r="376" spans="4:16" ht="15"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</row>
    <row r="377" spans="4:16" ht="15"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</row>
  </sheetData>
  <sheetProtection password="CF6C" sheet="1"/>
  <mergeCells count="28">
    <mergeCell ref="O6:V6"/>
    <mergeCell ref="D7:D9"/>
    <mergeCell ref="E7:J7"/>
    <mergeCell ref="K7:N7"/>
    <mergeCell ref="O7:P8"/>
    <mergeCell ref="Q7:V7"/>
    <mergeCell ref="C4:G4"/>
    <mergeCell ref="B6:B9"/>
    <mergeCell ref="C6:C9"/>
    <mergeCell ref="D6:N6"/>
    <mergeCell ref="H8:I8"/>
    <mergeCell ref="J8:J9"/>
    <mergeCell ref="W8:AA8"/>
    <mergeCell ref="B11:C11"/>
    <mergeCell ref="B23:C23"/>
    <mergeCell ref="E8:F8"/>
    <mergeCell ref="G8:G9"/>
    <mergeCell ref="K8:L8"/>
    <mergeCell ref="Q8:R8"/>
    <mergeCell ref="U8:V8"/>
    <mergeCell ref="S8:T8"/>
    <mergeCell ref="B68:B76"/>
    <mergeCell ref="B48:C48"/>
    <mergeCell ref="B34:C34"/>
    <mergeCell ref="M8:N8"/>
    <mergeCell ref="B53:C53"/>
    <mergeCell ref="B59:C59"/>
    <mergeCell ref="B41:C41"/>
  </mergeCells>
  <dataValidations count="5">
    <dataValidation type="whole" allowBlank="1" showInputMessage="1" showErrorMessage="1" sqref="T58 T33 V40 O40:R40 O54:V57 O58:R58 T22 O66:R66 V66 T66 V22 Q33:R33 T40 V58 Q22:R22 O24:P33 O12:P22 V33 O47:R47 T47 V47 O52:R52 T52 V52">
      <formula1>0</formula1>
      <formula2>10000000</formula2>
    </dataValidation>
    <dataValidation type="whole" allowBlank="1" showInputMessage="1" showErrorMessage="1" sqref="P60:P65 V60:V65 O60:O64 O35:P39 Q60:U64 O42:P46 O49:P51">
      <formula1>0</formula1>
      <formula2>100000000</formula2>
    </dataValidation>
    <dataValidation type="whole" allowBlank="1" showInputMessage="1" showErrorMessage="1" error="проверьте итоговое значение" sqref="Q65:U65 O65">
      <formula1>0</formula1>
      <formula2>100000000</formula2>
    </dataValidation>
    <dataValidation type="whole" allowBlank="1" showInputMessage="1" showErrorMessage="1" error="проверьте итоговое значение" sqref="U67 S67">
      <formula1>1</formula1>
      <formula2>4500</formula2>
    </dataValidation>
    <dataValidation type="whole" allowBlank="1" showInputMessage="1" showErrorMessage="1" error="проверьте итоговое значение" sqref="O67">
      <formula1>0</formula1>
      <formula2>4500</formula2>
    </dataValidation>
  </dataValidations>
  <printOptions horizontalCentered="1"/>
  <pageMargins left="0.15748031496062992" right="0" top="0.11811023622047245" bottom="0.2755905511811024" header="0.15748031496062992" footer="0.11811023622047245"/>
  <pageSetup fitToHeight="0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B1:AK378"/>
  <sheetViews>
    <sheetView zoomScale="80" zoomScaleNormal="80" zoomScaleSheetLayoutView="75" zoomScalePageLayoutView="0" workbookViewId="0" topLeftCell="A1">
      <pane xSplit="3" ySplit="10" topLeftCell="N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T57" sqref="T57"/>
    </sheetView>
  </sheetViews>
  <sheetFormatPr defaultColWidth="9.00390625" defaultRowHeight="12.75"/>
  <cols>
    <col min="1" max="1" width="1.625" style="161" customWidth="1"/>
    <col min="2" max="2" width="5.75390625" style="161" customWidth="1"/>
    <col min="3" max="3" width="64.75390625" style="161" customWidth="1"/>
    <col min="4" max="4" width="11.25390625" style="161" customWidth="1"/>
    <col min="5" max="5" width="11.875" style="161" customWidth="1"/>
    <col min="6" max="6" width="11.75390625" style="161" customWidth="1"/>
    <col min="7" max="7" width="11.00390625" style="161" customWidth="1"/>
    <col min="8" max="8" width="11.375" style="161" customWidth="1"/>
    <col min="9" max="9" width="10.75390625" style="161" customWidth="1"/>
    <col min="10" max="10" width="10.00390625" style="161" customWidth="1"/>
    <col min="11" max="11" width="11.375" style="161" customWidth="1"/>
    <col min="12" max="12" width="11.25390625" style="161" customWidth="1"/>
    <col min="13" max="13" width="11.75390625" style="161" customWidth="1"/>
    <col min="14" max="14" width="10.875" style="161" customWidth="1"/>
    <col min="15" max="15" width="13.125" style="161" customWidth="1"/>
    <col min="16" max="16" width="11.375" style="161" customWidth="1"/>
    <col min="17" max="19" width="13.125" style="161" customWidth="1"/>
    <col min="20" max="20" width="11.625" style="161" customWidth="1"/>
    <col min="21" max="21" width="13.25390625" style="161" customWidth="1"/>
    <col min="22" max="22" width="11.75390625" style="161" customWidth="1"/>
    <col min="23" max="24" width="9.875" style="272" customWidth="1"/>
    <col min="25" max="25" width="9.75390625" style="272" customWidth="1"/>
    <col min="26" max="26" width="9.00390625" style="272" customWidth="1"/>
    <col min="27" max="16384" width="9.125" style="161" customWidth="1"/>
  </cols>
  <sheetData>
    <row r="1" spans="2:24" ht="7.5" customHeight="1">
      <c r="B1" s="162"/>
      <c r="C1" s="162"/>
      <c r="D1" s="163"/>
      <c r="E1" s="163"/>
      <c r="F1" s="163"/>
      <c r="G1" s="162"/>
      <c r="H1" s="162"/>
      <c r="I1" s="162"/>
      <c r="J1" s="321" t="s">
        <v>130</v>
      </c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271"/>
      <c r="X1" s="271"/>
    </row>
    <row r="2" spans="2:24" ht="4.5" customHeight="1">
      <c r="B2" s="162"/>
      <c r="C2" s="163"/>
      <c r="D2" s="163"/>
      <c r="E2" s="163"/>
      <c r="F2" s="163"/>
      <c r="G2" s="163"/>
      <c r="H2" s="163"/>
      <c r="I2" s="163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271"/>
      <c r="X2" s="271"/>
    </row>
    <row r="3" spans="2:26" ht="3.75" customHeight="1">
      <c r="B3" s="162"/>
      <c r="C3" s="164"/>
      <c r="D3" s="164"/>
      <c r="E3" s="164"/>
      <c r="F3" s="164"/>
      <c r="G3" s="164"/>
      <c r="H3" s="164"/>
      <c r="I3" s="164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271"/>
      <c r="X3" s="271"/>
      <c r="Y3" s="273"/>
      <c r="Z3" s="273"/>
    </row>
    <row r="4" spans="2:26" ht="22.5" customHeight="1">
      <c r="B4" s="338" t="s">
        <v>291</v>
      </c>
      <c r="C4" s="569" t="s">
        <v>292</v>
      </c>
      <c r="D4" s="569"/>
      <c r="E4" s="569"/>
      <c r="F4" s="569"/>
      <c r="G4" s="569"/>
      <c r="H4" s="166"/>
      <c r="I4" s="166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271"/>
      <c r="X4" s="271"/>
      <c r="Y4" s="273"/>
      <c r="Z4" s="273"/>
    </row>
    <row r="5" spans="23:24" ht="9.75" customHeight="1" thickBot="1">
      <c r="W5" s="274"/>
      <c r="X5" s="274"/>
    </row>
    <row r="6" spans="2:26" ht="24" customHeight="1">
      <c r="B6" s="529" t="s">
        <v>285</v>
      </c>
      <c r="C6" s="532" t="s">
        <v>284</v>
      </c>
      <c r="D6" s="535" t="s">
        <v>133</v>
      </c>
      <c r="E6" s="536"/>
      <c r="F6" s="536"/>
      <c r="G6" s="536"/>
      <c r="H6" s="536"/>
      <c r="I6" s="536"/>
      <c r="J6" s="536"/>
      <c r="K6" s="536"/>
      <c r="L6" s="536"/>
      <c r="M6" s="536"/>
      <c r="N6" s="537"/>
      <c r="O6" s="567" t="s">
        <v>134</v>
      </c>
      <c r="P6" s="536"/>
      <c r="Q6" s="536"/>
      <c r="R6" s="536"/>
      <c r="S6" s="536"/>
      <c r="T6" s="536"/>
      <c r="U6" s="536"/>
      <c r="V6" s="537"/>
      <c r="W6" s="275"/>
      <c r="X6" s="275"/>
      <c r="Y6" s="276"/>
      <c r="Z6" s="276"/>
    </row>
    <row r="7" spans="2:26" ht="21.75" customHeight="1">
      <c r="B7" s="530"/>
      <c r="C7" s="533"/>
      <c r="D7" s="557" t="s">
        <v>8</v>
      </c>
      <c r="E7" s="550" t="s">
        <v>135</v>
      </c>
      <c r="F7" s="551"/>
      <c r="G7" s="551"/>
      <c r="H7" s="551"/>
      <c r="I7" s="551"/>
      <c r="J7" s="560"/>
      <c r="K7" s="561" t="s">
        <v>283</v>
      </c>
      <c r="L7" s="562"/>
      <c r="M7" s="562"/>
      <c r="N7" s="563"/>
      <c r="O7" s="568" t="s">
        <v>136</v>
      </c>
      <c r="P7" s="565"/>
      <c r="Q7" s="545" t="s">
        <v>137</v>
      </c>
      <c r="R7" s="546"/>
      <c r="S7" s="546"/>
      <c r="T7" s="546"/>
      <c r="U7" s="546"/>
      <c r="V7" s="547"/>
      <c r="W7" s="275"/>
      <c r="X7" s="275"/>
      <c r="Y7" s="276"/>
      <c r="Z7" s="276"/>
    </row>
    <row r="8" spans="2:27" ht="33" customHeight="1">
      <c r="B8" s="530"/>
      <c r="C8" s="533"/>
      <c r="D8" s="558"/>
      <c r="E8" s="539" t="s">
        <v>138</v>
      </c>
      <c r="F8" s="539"/>
      <c r="G8" s="538" t="s">
        <v>139</v>
      </c>
      <c r="H8" s="539" t="s">
        <v>140</v>
      </c>
      <c r="I8" s="539"/>
      <c r="J8" s="538" t="s">
        <v>141</v>
      </c>
      <c r="K8" s="540" t="s">
        <v>142</v>
      </c>
      <c r="L8" s="541"/>
      <c r="M8" s="540" t="s">
        <v>143</v>
      </c>
      <c r="N8" s="554"/>
      <c r="O8" s="568"/>
      <c r="P8" s="565"/>
      <c r="Q8" s="550" t="s">
        <v>267</v>
      </c>
      <c r="R8" s="551"/>
      <c r="S8" s="550" t="s">
        <v>268</v>
      </c>
      <c r="T8" s="551"/>
      <c r="U8" s="555" t="s">
        <v>144</v>
      </c>
      <c r="V8" s="556"/>
      <c r="W8" s="552" t="s">
        <v>266</v>
      </c>
      <c r="X8" s="553"/>
      <c r="Y8" s="553"/>
      <c r="Z8" s="553"/>
      <c r="AA8" s="553"/>
    </row>
    <row r="9" spans="2:27" ht="66" customHeight="1">
      <c r="B9" s="531"/>
      <c r="C9" s="534"/>
      <c r="D9" s="559"/>
      <c r="E9" s="167" t="s">
        <v>145</v>
      </c>
      <c r="F9" s="168" t="s">
        <v>262</v>
      </c>
      <c r="G9" s="539"/>
      <c r="H9" s="169" t="s">
        <v>146</v>
      </c>
      <c r="I9" s="170" t="s">
        <v>263</v>
      </c>
      <c r="J9" s="539"/>
      <c r="K9" s="171" t="s">
        <v>147</v>
      </c>
      <c r="L9" s="171" t="s">
        <v>148</v>
      </c>
      <c r="M9" s="171" t="s">
        <v>147</v>
      </c>
      <c r="N9" s="239" t="s">
        <v>148</v>
      </c>
      <c r="O9" s="238" t="s">
        <v>149</v>
      </c>
      <c r="P9" s="277" t="s">
        <v>258</v>
      </c>
      <c r="Q9" s="205" t="s">
        <v>149</v>
      </c>
      <c r="R9" s="278" t="s">
        <v>258</v>
      </c>
      <c r="S9" s="238" t="s">
        <v>149</v>
      </c>
      <c r="T9" s="206" t="s">
        <v>258</v>
      </c>
      <c r="U9" s="207" t="s">
        <v>149</v>
      </c>
      <c r="V9" s="260" t="s">
        <v>258</v>
      </c>
      <c r="W9" s="279" t="s">
        <v>264</v>
      </c>
      <c r="X9" s="279" t="s">
        <v>294</v>
      </c>
      <c r="Y9" s="280" t="s">
        <v>269</v>
      </c>
      <c r="Z9" s="280" t="s">
        <v>270</v>
      </c>
      <c r="AA9" s="281" t="s">
        <v>328</v>
      </c>
    </row>
    <row r="10" spans="2:27" ht="15">
      <c r="B10" s="251" t="s">
        <v>31</v>
      </c>
      <c r="C10" s="241" t="s">
        <v>150</v>
      </c>
      <c r="D10" s="240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172">
        <v>9</v>
      </c>
      <c r="M10" s="172">
        <v>10</v>
      </c>
      <c r="N10" s="241">
        <v>11</v>
      </c>
      <c r="O10" s="331">
        <v>12</v>
      </c>
      <c r="P10" s="172">
        <v>13</v>
      </c>
      <c r="Q10" s="172">
        <v>14</v>
      </c>
      <c r="R10" s="172">
        <v>15</v>
      </c>
      <c r="S10" s="172">
        <v>16</v>
      </c>
      <c r="T10" s="172">
        <v>17</v>
      </c>
      <c r="U10" s="172">
        <v>18</v>
      </c>
      <c r="V10" s="241">
        <v>19</v>
      </c>
      <c r="W10" s="282"/>
      <c r="X10" s="282"/>
      <c r="Y10" s="283"/>
      <c r="Z10" s="283"/>
      <c r="AA10" s="285"/>
    </row>
    <row r="11" spans="2:27" ht="18" customHeight="1">
      <c r="B11" s="548" t="s">
        <v>151</v>
      </c>
      <c r="C11" s="549"/>
      <c r="D11" s="242"/>
      <c r="E11" s="209"/>
      <c r="F11" s="209"/>
      <c r="G11" s="209"/>
      <c r="H11" s="209"/>
      <c r="I11" s="209"/>
      <c r="J11" s="209"/>
      <c r="K11" s="209"/>
      <c r="L11" s="209"/>
      <c r="M11" s="209"/>
      <c r="N11" s="243"/>
      <c r="O11" s="209"/>
      <c r="P11" s="209"/>
      <c r="Q11" s="209"/>
      <c r="R11" s="209"/>
      <c r="S11" s="209"/>
      <c r="T11" s="209"/>
      <c r="U11" s="209"/>
      <c r="V11" s="243"/>
      <c r="W11" s="286"/>
      <c r="X11" s="286"/>
      <c r="Y11" s="287"/>
      <c r="Z11" s="287"/>
      <c r="AA11" s="285"/>
    </row>
    <row r="12" spans="2:27" ht="29.25" customHeight="1">
      <c r="B12" s="252">
        <v>1</v>
      </c>
      <c r="C12" s="208" t="s">
        <v>232</v>
      </c>
      <c r="D12" s="244">
        <f>E12+G12+H12+J12</f>
        <v>436</v>
      </c>
      <c r="E12" s="175">
        <v>192</v>
      </c>
      <c r="F12" s="175">
        <v>188</v>
      </c>
      <c r="G12" s="175">
        <v>244</v>
      </c>
      <c r="H12" s="175"/>
      <c r="I12" s="175"/>
      <c r="J12" s="383"/>
      <c r="K12" s="175"/>
      <c r="L12" s="175"/>
      <c r="M12" s="175">
        <v>436</v>
      </c>
      <c r="N12" s="245"/>
      <c r="O12" s="332"/>
      <c r="P12" s="176"/>
      <c r="Q12" s="177"/>
      <c r="R12" s="177"/>
      <c r="S12" s="177">
        <v>436</v>
      </c>
      <c r="T12" s="177">
        <v>109364</v>
      </c>
      <c r="U12" s="178"/>
      <c r="V12" s="262"/>
      <c r="W12" s="288">
        <f>IF(E12&gt;=F12,"","не верно")</f>
      </c>
      <c r="X12" s="288">
        <f>IF(H12=I12,"","не верно")</f>
      </c>
      <c r="Y12" s="288">
        <f>IF(D12=K12+L12+M12+N12,"","не верно")</f>
      </c>
      <c r="Z12" s="288">
        <f>IF(D12=O12+Q12+S12,"","не верно")</f>
      </c>
      <c r="AA12" s="288">
        <f>IF(V12&gt;=U12,"","не верно")</f>
      </c>
    </row>
    <row r="13" spans="2:27" ht="15.75">
      <c r="B13" s="252">
        <v>2</v>
      </c>
      <c r="C13" s="200" t="s">
        <v>197</v>
      </c>
      <c r="D13" s="244">
        <f aca="true" t="shared" si="0" ref="D13:D23">E13+G13+H13+J13</f>
        <v>436</v>
      </c>
      <c r="E13" s="175">
        <v>192</v>
      </c>
      <c r="F13" s="175">
        <v>188</v>
      </c>
      <c r="G13" s="175">
        <v>244</v>
      </c>
      <c r="H13" s="175"/>
      <c r="I13" s="175"/>
      <c r="J13" s="383"/>
      <c r="K13" s="175"/>
      <c r="L13" s="175"/>
      <c r="M13" s="175">
        <v>436</v>
      </c>
      <c r="N13" s="245"/>
      <c r="O13" s="332"/>
      <c r="P13" s="176"/>
      <c r="Q13" s="177"/>
      <c r="R13" s="177"/>
      <c r="S13" s="178">
        <v>436</v>
      </c>
      <c r="T13" s="178">
        <v>109121</v>
      </c>
      <c r="U13" s="178"/>
      <c r="V13" s="262"/>
      <c r="W13" s="288">
        <f aca="true" t="shared" si="1" ref="W13:W68">IF(E13&gt;=F13,"","не верно")</f>
      </c>
      <c r="X13" s="288">
        <f aca="true" t="shared" si="2" ref="X13:X68">IF(H13=I13,"","не верно")</f>
      </c>
      <c r="Y13" s="288">
        <f aca="true" t="shared" si="3" ref="Y13:Y68">IF(D13=K13+L13+M13+N13,"","не верно")</f>
      </c>
      <c r="Z13" s="288">
        <f aca="true" t="shared" si="4" ref="Z13:Z68">IF(D13=O13+Q13+S13,"","не верно")</f>
      </c>
      <c r="AA13" s="288">
        <f aca="true" t="shared" si="5" ref="AA13:AA68">IF(V13&gt;=U13,"","не верно")</f>
      </c>
    </row>
    <row r="14" spans="2:27" ht="29.25">
      <c r="B14" s="252">
        <v>3</v>
      </c>
      <c r="C14" s="200" t="s">
        <v>198</v>
      </c>
      <c r="D14" s="244">
        <f t="shared" si="0"/>
        <v>436</v>
      </c>
      <c r="E14" s="175">
        <v>192</v>
      </c>
      <c r="F14" s="175">
        <v>188</v>
      </c>
      <c r="G14" s="175">
        <v>244</v>
      </c>
      <c r="H14" s="175"/>
      <c r="I14" s="175"/>
      <c r="J14" s="383"/>
      <c r="K14" s="175"/>
      <c r="L14" s="175"/>
      <c r="M14" s="175">
        <v>436</v>
      </c>
      <c r="N14" s="245"/>
      <c r="O14" s="332"/>
      <c r="P14" s="176"/>
      <c r="Q14" s="177"/>
      <c r="R14" s="177"/>
      <c r="S14" s="178">
        <v>436</v>
      </c>
      <c r="T14" s="178">
        <v>109364</v>
      </c>
      <c r="U14" s="178"/>
      <c r="V14" s="262"/>
      <c r="W14" s="288">
        <f t="shared" si="1"/>
      </c>
      <c r="X14" s="288">
        <f t="shared" si="2"/>
      </c>
      <c r="Y14" s="288">
        <f t="shared" si="3"/>
      </c>
      <c r="Z14" s="288">
        <f t="shared" si="4"/>
      </c>
      <c r="AA14" s="288">
        <f t="shared" si="5"/>
      </c>
    </row>
    <row r="15" spans="2:27" ht="29.25">
      <c r="B15" s="252">
        <v>4</v>
      </c>
      <c r="C15" s="200" t="s">
        <v>199</v>
      </c>
      <c r="D15" s="244">
        <f t="shared" si="0"/>
        <v>173</v>
      </c>
      <c r="E15" s="175">
        <v>76</v>
      </c>
      <c r="F15" s="175">
        <v>75</v>
      </c>
      <c r="G15" s="175">
        <v>97</v>
      </c>
      <c r="H15" s="175"/>
      <c r="I15" s="175"/>
      <c r="J15" s="383"/>
      <c r="K15" s="175"/>
      <c r="L15" s="175"/>
      <c r="M15" s="175">
        <v>173</v>
      </c>
      <c r="N15" s="245"/>
      <c r="O15" s="333"/>
      <c r="P15" s="179"/>
      <c r="Q15" s="178"/>
      <c r="R15" s="178"/>
      <c r="S15" s="178">
        <v>173</v>
      </c>
      <c r="T15" s="178">
        <v>320</v>
      </c>
      <c r="U15" s="178"/>
      <c r="V15" s="262"/>
      <c r="W15" s="288">
        <f t="shared" si="1"/>
      </c>
      <c r="X15" s="288">
        <f t="shared" si="2"/>
      </c>
      <c r="Y15" s="288">
        <f t="shared" si="3"/>
      </c>
      <c r="Z15" s="288">
        <f t="shared" si="4"/>
      </c>
      <c r="AA15" s="288">
        <f t="shared" si="5"/>
      </c>
    </row>
    <row r="16" spans="2:27" ht="43.5">
      <c r="B16" s="252">
        <v>5</v>
      </c>
      <c r="C16" s="208" t="s">
        <v>233</v>
      </c>
      <c r="D16" s="244">
        <f t="shared" si="0"/>
        <v>436</v>
      </c>
      <c r="E16" s="175">
        <v>192</v>
      </c>
      <c r="F16" s="175">
        <v>188</v>
      </c>
      <c r="G16" s="175">
        <v>244</v>
      </c>
      <c r="H16" s="175"/>
      <c r="I16" s="175"/>
      <c r="J16" s="383"/>
      <c r="K16" s="175"/>
      <c r="L16" s="175"/>
      <c r="M16" s="175">
        <v>436</v>
      </c>
      <c r="N16" s="245"/>
      <c r="O16" s="333"/>
      <c r="P16" s="179"/>
      <c r="Q16" s="178"/>
      <c r="R16" s="178"/>
      <c r="S16" s="178">
        <v>436</v>
      </c>
      <c r="T16" s="178">
        <v>109364</v>
      </c>
      <c r="U16" s="178"/>
      <c r="V16" s="262"/>
      <c r="W16" s="288">
        <f t="shared" si="1"/>
      </c>
      <c r="X16" s="288">
        <f t="shared" si="2"/>
      </c>
      <c r="Y16" s="288">
        <f t="shared" si="3"/>
      </c>
      <c r="Z16" s="288">
        <f t="shared" si="4"/>
      </c>
      <c r="AA16" s="288">
        <f t="shared" si="5"/>
      </c>
    </row>
    <row r="17" spans="2:27" ht="15.75">
      <c r="B17" s="252">
        <v>6</v>
      </c>
      <c r="C17" s="200" t="s">
        <v>201</v>
      </c>
      <c r="D17" s="244">
        <f t="shared" si="0"/>
        <v>436</v>
      </c>
      <c r="E17" s="175">
        <v>192</v>
      </c>
      <c r="F17" s="175">
        <v>188</v>
      </c>
      <c r="G17" s="175">
        <v>244</v>
      </c>
      <c r="H17" s="175"/>
      <c r="I17" s="175"/>
      <c r="J17" s="383"/>
      <c r="K17" s="175"/>
      <c r="L17" s="175"/>
      <c r="M17" s="175">
        <v>436</v>
      </c>
      <c r="N17" s="245"/>
      <c r="O17" s="333"/>
      <c r="P17" s="179"/>
      <c r="Q17" s="178"/>
      <c r="R17" s="178"/>
      <c r="S17" s="178">
        <v>436</v>
      </c>
      <c r="T17" s="178">
        <v>15182</v>
      </c>
      <c r="U17" s="178"/>
      <c r="V17" s="262"/>
      <c r="W17" s="288">
        <f t="shared" si="1"/>
      </c>
      <c r="X17" s="288">
        <f t="shared" si="2"/>
      </c>
      <c r="Y17" s="288">
        <f t="shared" si="3"/>
      </c>
      <c r="Z17" s="288">
        <f t="shared" si="4"/>
      </c>
      <c r="AA17" s="288">
        <f t="shared" si="5"/>
      </c>
    </row>
    <row r="18" spans="2:27" ht="43.5">
      <c r="B18" s="252">
        <v>7</v>
      </c>
      <c r="C18" s="208" t="s">
        <v>202</v>
      </c>
      <c r="D18" s="244">
        <f t="shared" si="0"/>
        <v>356</v>
      </c>
      <c r="E18" s="181">
        <v>113</v>
      </c>
      <c r="F18" s="181">
        <v>113</v>
      </c>
      <c r="G18" s="181">
        <v>243</v>
      </c>
      <c r="H18" s="181"/>
      <c r="I18" s="181"/>
      <c r="J18" s="383"/>
      <c r="K18" s="181"/>
      <c r="L18" s="181"/>
      <c r="M18" s="181">
        <v>356</v>
      </c>
      <c r="N18" s="246"/>
      <c r="O18" s="333"/>
      <c r="P18" s="179"/>
      <c r="Q18" s="178"/>
      <c r="R18" s="178"/>
      <c r="S18" s="178">
        <v>356</v>
      </c>
      <c r="T18" s="178">
        <v>548</v>
      </c>
      <c r="U18" s="178"/>
      <c r="V18" s="262"/>
      <c r="W18" s="288">
        <f t="shared" si="1"/>
      </c>
      <c r="X18" s="288">
        <f t="shared" si="2"/>
      </c>
      <c r="Y18" s="288">
        <f t="shared" si="3"/>
      </c>
      <c r="Z18" s="288">
        <f t="shared" si="4"/>
      </c>
      <c r="AA18" s="288">
        <f t="shared" si="5"/>
      </c>
    </row>
    <row r="19" spans="2:27" ht="43.5">
      <c r="B19" s="252">
        <v>8</v>
      </c>
      <c r="C19" s="208" t="s">
        <v>234</v>
      </c>
      <c r="D19" s="244">
        <f t="shared" si="0"/>
        <v>0</v>
      </c>
      <c r="E19" s="181"/>
      <c r="F19" s="181"/>
      <c r="G19" s="181"/>
      <c r="H19" s="181"/>
      <c r="I19" s="181"/>
      <c r="J19" s="383"/>
      <c r="K19" s="181"/>
      <c r="L19" s="181"/>
      <c r="M19" s="181"/>
      <c r="N19" s="246"/>
      <c r="O19" s="333"/>
      <c r="P19" s="179"/>
      <c r="Q19" s="178"/>
      <c r="R19" s="178"/>
      <c r="S19" s="178"/>
      <c r="T19" s="178"/>
      <c r="U19" s="178"/>
      <c r="V19" s="262"/>
      <c r="W19" s="288">
        <f t="shared" si="1"/>
      </c>
      <c r="X19" s="288">
        <f t="shared" si="2"/>
      </c>
      <c r="Y19" s="288">
        <f t="shared" si="3"/>
      </c>
      <c r="Z19" s="288">
        <f t="shared" si="4"/>
      </c>
      <c r="AA19" s="288">
        <f t="shared" si="5"/>
      </c>
    </row>
    <row r="20" spans="2:27" ht="43.5">
      <c r="B20" s="252">
        <v>9</v>
      </c>
      <c r="C20" s="208" t="s">
        <v>204</v>
      </c>
      <c r="D20" s="244">
        <f t="shared" si="0"/>
        <v>326</v>
      </c>
      <c r="E20" s="175">
        <v>139</v>
      </c>
      <c r="F20" s="175">
        <v>138</v>
      </c>
      <c r="G20" s="175">
        <v>187</v>
      </c>
      <c r="H20" s="175"/>
      <c r="I20" s="175"/>
      <c r="J20" s="383"/>
      <c r="K20" s="175"/>
      <c r="L20" s="175"/>
      <c r="M20" s="175">
        <v>326</v>
      </c>
      <c r="N20" s="245"/>
      <c r="O20" s="333"/>
      <c r="P20" s="179"/>
      <c r="Q20" s="178"/>
      <c r="R20" s="178"/>
      <c r="S20" s="178">
        <v>326</v>
      </c>
      <c r="T20" s="178">
        <v>37917</v>
      </c>
      <c r="U20" s="178"/>
      <c r="V20" s="262"/>
      <c r="W20" s="288">
        <f t="shared" si="1"/>
      </c>
      <c r="X20" s="288">
        <f t="shared" si="2"/>
      </c>
      <c r="Y20" s="288">
        <f t="shared" si="3"/>
      </c>
      <c r="Z20" s="288">
        <f t="shared" si="4"/>
      </c>
      <c r="AA20" s="288">
        <f t="shared" si="5"/>
      </c>
    </row>
    <row r="21" spans="2:27" ht="29.25">
      <c r="B21" s="252">
        <v>10</v>
      </c>
      <c r="C21" s="208" t="s">
        <v>235</v>
      </c>
      <c r="D21" s="244">
        <f t="shared" si="0"/>
        <v>51</v>
      </c>
      <c r="E21" s="175">
        <v>18</v>
      </c>
      <c r="F21" s="175">
        <v>17</v>
      </c>
      <c r="G21" s="175">
        <v>33</v>
      </c>
      <c r="H21" s="175"/>
      <c r="I21" s="175"/>
      <c r="J21" s="383"/>
      <c r="K21" s="175"/>
      <c r="L21" s="175"/>
      <c r="M21" s="175">
        <v>51</v>
      </c>
      <c r="N21" s="245"/>
      <c r="O21" s="333"/>
      <c r="P21" s="179"/>
      <c r="Q21" s="178"/>
      <c r="R21" s="178"/>
      <c r="S21" s="178">
        <v>51</v>
      </c>
      <c r="T21" s="178">
        <v>143</v>
      </c>
      <c r="U21" s="178"/>
      <c r="V21" s="262"/>
      <c r="W21" s="288">
        <f t="shared" si="1"/>
      </c>
      <c r="X21" s="288">
        <f t="shared" si="2"/>
      </c>
      <c r="Y21" s="288">
        <f t="shared" si="3"/>
      </c>
      <c r="Z21" s="288">
        <f t="shared" si="4"/>
      </c>
      <c r="AA21" s="288">
        <f t="shared" si="5"/>
      </c>
    </row>
    <row r="22" spans="2:27" ht="43.5" customHeight="1">
      <c r="B22" s="252">
        <v>11</v>
      </c>
      <c r="C22" s="208" t="s">
        <v>236</v>
      </c>
      <c r="D22" s="244">
        <f t="shared" si="0"/>
        <v>370</v>
      </c>
      <c r="E22" s="175">
        <v>127</v>
      </c>
      <c r="F22" s="175">
        <v>125</v>
      </c>
      <c r="G22" s="175">
        <v>243</v>
      </c>
      <c r="H22" s="175"/>
      <c r="I22" s="175"/>
      <c r="J22" s="383"/>
      <c r="K22" s="175"/>
      <c r="L22" s="175"/>
      <c r="M22" s="175">
        <v>370</v>
      </c>
      <c r="N22" s="245"/>
      <c r="O22" s="333"/>
      <c r="P22" s="179"/>
      <c r="Q22" s="178"/>
      <c r="R22" s="178"/>
      <c r="S22" s="178">
        <v>370</v>
      </c>
      <c r="T22" s="178">
        <v>2756</v>
      </c>
      <c r="U22" s="178"/>
      <c r="V22" s="262"/>
      <c r="W22" s="288">
        <f t="shared" si="1"/>
      </c>
      <c r="X22" s="288">
        <f t="shared" si="2"/>
      </c>
      <c r="Y22" s="288">
        <f t="shared" si="3"/>
      </c>
      <c r="Z22" s="288">
        <f t="shared" si="4"/>
      </c>
      <c r="AA22" s="288">
        <f t="shared" si="5"/>
      </c>
    </row>
    <row r="23" spans="2:27" ht="15.75">
      <c r="B23" s="252">
        <v>12</v>
      </c>
      <c r="C23" s="208" t="s">
        <v>237</v>
      </c>
      <c r="D23" s="244">
        <f t="shared" si="0"/>
        <v>17</v>
      </c>
      <c r="E23" s="181">
        <v>15</v>
      </c>
      <c r="F23" s="181">
        <v>14</v>
      </c>
      <c r="G23" s="181">
        <v>2</v>
      </c>
      <c r="H23" s="181"/>
      <c r="I23" s="181"/>
      <c r="J23" s="383"/>
      <c r="K23" s="181"/>
      <c r="L23" s="181"/>
      <c r="M23" s="181">
        <v>17</v>
      </c>
      <c r="N23" s="246"/>
      <c r="O23" s="333"/>
      <c r="P23" s="179"/>
      <c r="Q23" s="178"/>
      <c r="R23" s="178"/>
      <c r="S23" s="178">
        <v>17</v>
      </c>
      <c r="T23" s="178">
        <v>17</v>
      </c>
      <c r="U23" s="178"/>
      <c r="V23" s="262"/>
      <c r="W23" s="288">
        <f t="shared" si="1"/>
      </c>
      <c r="X23" s="288">
        <f t="shared" si="2"/>
      </c>
      <c r="Y23" s="288">
        <f t="shared" si="3"/>
      </c>
      <c r="Z23" s="288">
        <f t="shared" si="4"/>
      </c>
      <c r="AA23" s="288">
        <f t="shared" si="5"/>
      </c>
    </row>
    <row r="24" spans="2:27" ht="19.5" customHeight="1">
      <c r="B24" s="252"/>
      <c r="C24" s="255" t="s">
        <v>8</v>
      </c>
      <c r="D24" s="247">
        <f>E24+G24+H24+J24</f>
        <v>436</v>
      </c>
      <c r="E24" s="182">
        <v>192</v>
      </c>
      <c r="F24" s="182">
        <v>188</v>
      </c>
      <c r="G24" s="182">
        <v>244</v>
      </c>
      <c r="H24" s="182"/>
      <c r="I24" s="182"/>
      <c r="J24" s="389"/>
      <c r="K24" s="182"/>
      <c r="L24" s="182"/>
      <c r="M24" s="182">
        <v>436</v>
      </c>
      <c r="N24" s="248"/>
      <c r="O24" s="334"/>
      <c r="P24" s="183">
        <f>SUM(P12:P23)</f>
        <v>0</v>
      </c>
      <c r="Q24" s="393"/>
      <c r="R24" s="183">
        <f>SUM(R12:R23)</f>
        <v>0</v>
      </c>
      <c r="S24" s="184">
        <v>436</v>
      </c>
      <c r="T24" s="183">
        <f>SUM(T12:T23)</f>
        <v>494096</v>
      </c>
      <c r="U24" s="184"/>
      <c r="V24" s="265">
        <f>SUM(V12:V23)</f>
        <v>0</v>
      </c>
      <c r="W24" s="288">
        <f t="shared" si="1"/>
      </c>
      <c r="X24" s="288">
        <f t="shared" si="2"/>
      </c>
      <c r="Y24" s="288">
        <f t="shared" si="3"/>
      </c>
      <c r="Z24" s="288">
        <f t="shared" si="4"/>
      </c>
      <c r="AA24" s="288">
        <f t="shared" si="5"/>
      </c>
    </row>
    <row r="25" spans="2:27" ht="15" customHeight="1">
      <c r="B25" s="548" t="s">
        <v>174</v>
      </c>
      <c r="C25" s="549"/>
      <c r="D25" s="242"/>
      <c r="E25" s="209"/>
      <c r="F25" s="209"/>
      <c r="G25" s="209"/>
      <c r="H25" s="209"/>
      <c r="I25" s="209"/>
      <c r="J25" s="209"/>
      <c r="K25" s="209"/>
      <c r="L25" s="209"/>
      <c r="M25" s="209"/>
      <c r="N25" s="243"/>
      <c r="O25" s="209"/>
      <c r="P25" s="209"/>
      <c r="Q25" s="209"/>
      <c r="R25" s="209"/>
      <c r="S25" s="209"/>
      <c r="T25" s="209"/>
      <c r="U25" s="209"/>
      <c r="V25" s="243"/>
      <c r="W25" s="288">
        <f t="shared" si="1"/>
      </c>
      <c r="X25" s="288">
        <f t="shared" si="2"/>
      </c>
      <c r="Y25" s="288">
        <f t="shared" si="3"/>
      </c>
      <c r="Z25" s="288">
        <f t="shared" si="4"/>
      </c>
      <c r="AA25" s="288">
        <f t="shared" si="5"/>
      </c>
    </row>
    <row r="26" spans="2:27" ht="31.5" customHeight="1">
      <c r="B26" s="256">
        <v>1</v>
      </c>
      <c r="C26" s="203" t="s">
        <v>205</v>
      </c>
      <c r="D26" s="244">
        <f aca="true" t="shared" si="6" ref="D26:D36">E26+G26+H26+J26</f>
        <v>29</v>
      </c>
      <c r="E26" s="185">
        <v>12</v>
      </c>
      <c r="F26" s="185">
        <v>8</v>
      </c>
      <c r="G26" s="185">
        <v>17</v>
      </c>
      <c r="H26" s="185"/>
      <c r="I26" s="185"/>
      <c r="J26" s="384"/>
      <c r="K26" s="185"/>
      <c r="L26" s="185"/>
      <c r="M26" s="185">
        <v>29</v>
      </c>
      <c r="N26" s="249"/>
      <c r="O26" s="335"/>
      <c r="P26" s="186"/>
      <c r="Q26" s="187"/>
      <c r="R26" s="187"/>
      <c r="S26" s="187">
        <v>29</v>
      </c>
      <c r="T26" s="187">
        <v>29</v>
      </c>
      <c r="U26" s="187"/>
      <c r="V26" s="267"/>
      <c r="W26" s="288">
        <f t="shared" si="1"/>
      </c>
      <c r="X26" s="288">
        <f t="shared" si="2"/>
      </c>
      <c r="Y26" s="288">
        <f t="shared" si="3"/>
      </c>
      <c r="Z26" s="288">
        <f t="shared" si="4"/>
      </c>
      <c r="AA26" s="288">
        <f t="shared" si="5"/>
      </c>
    </row>
    <row r="27" spans="2:27" ht="28.5">
      <c r="B27" s="256">
        <v>2</v>
      </c>
      <c r="C27" s="203" t="s">
        <v>238</v>
      </c>
      <c r="D27" s="244">
        <f t="shared" si="6"/>
        <v>307</v>
      </c>
      <c r="E27" s="185">
        <v>120</v>
      </c>
      <c r="F27" s="185">
        <v>119</v>
      </c>
      <c r="G27" s="185">
        <v>187</v>
      </c>
      <c r="H27" s="185"/>
      <c r="I27" s="185"/>
      <c r="J27" s="384"/>
      <c r="K27" s="185"/>
      <c r="L27" s="185"/>
      <c r="M27" s="185">
        <v>307</v>
      </c>
      <c r="N27" s="249"/>
      <c r="O27" s="335"/>
      <c r="P27" s="186"/>
      <c r="Q27" s="187"/>
      <c r="R27" s="187"/>
      <c r="S27" s="187">
        <v>307</v>
      </c>
      <c r="T27" s="187">
        <v>1581</v>
      </c>
      <c r="U27" s="187"/>
      <c r="V27" s="267"/>
      <c r="W27" s="288">
        <f t="shared" si="1"/>
      </c>
      <c r="X27" s="288">
        <f t="shared" si="2"/>
      </c>
      <c r="Y27" s="288">
        <f t="shared" si="3"/>
      </c>
      <c r="Z27" s="288">
        <f t="shared" si="4"/>
      </c>
      <c r="AA27" s="288">
        <f t="shared" si="5"/>
      </c>
    </row>
    <row r="28" spans="2:27" ht="18" customHeight="1">
      <c r="B28" s="256">
        <v>3</v>
      </c>
      <c r="C28" s="203" t="s">
        <v>239</v>
      </c>
      <c r="D28" s="244">
        <f t="shared" si="6"/>
        <v>436</v>
      </c>
      <c r="E28" s="185">
        <v>192</v>
      </c>
      <c r="F28" s="185">
        <v>188</v>
      </c>
      <c r="G28" s="185">
        <v>244</v>
      </c>
      <c r="H28" s="185"/>
      <c r="I28" s="185"/>
      <c r="J28" s="384"/>
      <c r="K28" s="185"/>
      <c r="L28" s="185"/>
      <c r="M28" s="185">
        <v>436</v>
      </c>
      <c r="N28" s="249"/>
      <c r="O28" s="335"/>
      <c r="P28" s="186"/>
      <c r="Q28" s="187"/>
      <c r="R28" s="187"/>
      <c r="S28" s="187">
        <v>436</v>
      </c>
      <c r="T28" s="187">
        <v>109364</v>
      </c>
      <c r="U28" s="187"/>
      <c r="V28" s="267"/>
      <c r="W28" s="288">
        <f t="shared" si="1"/>
      </c>
      <c r="X28" s="288">
        <f t="shared" si="2"/>
      </c>
      <c r="Y28" s="288">
        <f t="shared" si="3"/>
      </c>
      <c r="Z28" s="288">
        <f t="shared" si="4"/>
      </c>
      <c r="AA28" s="288">
        <f t="shared" si="5"/>
      </c>
    </row>
    <row r="29" spans="2:27" ht="18" customHeight="1">
      <c r="B29" s="256">
        <v>4</v>
      </c>
      <c r="C29" s="203" t="s">
        <v>208</v>
      </c>
      <c r="D29" s="244">
        <f t="shared" si="6"/>
        <v>375</v>
      </c>
      <c r="E29" s="185">
        <v>175</v>
      </c>
      <c r="F29" s="185">
        <v>171</v>
      </c>
      <c r="G29" s="185">
        <v>200</v>
      </c>
      <c r="H29" s="185"/>
      <c r="I29" s="185"/>
      <c r="J29" s="384"/>
      <c r="K29" s="185"/>
      <c r="L29" s="185"/>
      <c r="M29" s="185">
        <v>375</v>
      </c>
      <c r="N29" s="249"/>
      <c r="O29" s="335"/>
      <c r="P29" s="186"/>
      <c r="Q29" s="187"/>
      <c r="R29" s="187"/>
      <c r="S29" s="187">
        <v>375</v>
      </c>
      <c r="T29" s="187">
        <v>8375</v>
      </c>
      <c r="U29" s="187"/>
      <c r="V29" s="267"/>
      <c r="W29" s="288">
        <f t="shared" si="1"/>
      </c>
      <c r="X29" s="288">
        <f t="shared" si="2"/>
      </c>
      <c r="Y29" s="288">
        <f t="shared" si="3"/>
      </c>
      <c r="Z29" s="288">
        <f t="shared" si="4"/>
      </c>
      <c r="AA29" s="288">
        <f t="shared" si="5"/>
      </c>
    </row>
    <row r="30" spans="2:27" ht="18" customHeight="1">
      <c r="B30" s="256">
        <v>5</v>
      </c>
      <c r="C30" s="203" t="s">
        <v>209</v>
      </c>
      <c r="D30" s="244">
        <f t="shared" si="6"/>
        <v>345</v>
      </c>
      <c r="E30" s="185">
        <v>184</v>
      </c>
      <c r="F30" s="185">
        <v>183</v>
      </c>
      <c r="G30" s="185">
        <v>161</v>
      </c>
      <c r="H30" s="185"/>
      <c r="I30" s="185"/>
      <c r="J30" s="384"/>
      <c r="K30" s="185"/>
      <c r="L30" s="185"/>
      <c r="M30" s="185">
        <v>345</v>
      </c>
      <c r="N30" s="249"/>
      <c r="O30" s="335"/>
      <c r="P30" s="186"/>
      <c r="Q30" s="187"/>
      <c r="R30" s="187"/>
      <c r="S30" s="187">
        <v>345</v>
      </c>
      <c r="T30" s="187">
        <v>40079</v>
      </c>
      <c r="U30" s="187"/>
      <c r="V30" s="267"/>
      <c r="W30" s="288">
        <f t="shared" si="1"/>
      </c>
      <c r="X30" s="288">
        <f t="shared" si="2"/>
      </c>
      <c r="Y30" s="288">
        <f t="shared" si="3"/>
      </c>
      <c r="Z30" s="288">
        <f t="shared" si="4"/>
      </c>
      <c r="AA30" s="288">
        <f t="shared" si="5"/>
      </c>
    </row>
    <row r="31" spans="2:27" ht="28.5">
      <c r="B31" s="256">
        <v>6</v>
      </c>
      <c r="C31" s="203" t="s">
        <v>211</v>
      </c>
      <c r="D31" s="244">
        <f t="shared" si="6"/>
        <v>258</v>
      </c>
      <c r="E31" s="185">
        <v>103</v>
      </c>
      <c r="F31" s="185">
        <v>102</v>
      </c>
      <c r="G31" s="185">
        <v>155</v>
      </c>
      <c r="H31" s="185"/>
      <c r="I31" s="185"/>
      <c r="J31" s="384"/>
      <c r="K31" s="185"/>
      <c r="L31" s="185"/>
      <c r="M31" s="185">
        <v>258</v>
      </c>
      <c r="N31" s="249"/>
      <c r="O31" s="335"/>
      <c r="P31" s="186"/>
      <c r="Q31" s="187"/>
      <c r="R31" s="187"/>
      <c r="S31" s="187">
        <v>258</v>
      </c>
      <c r="T31" s="187">
        <v>27065</v>
      </c>
      <c r="U31" s="187"/>
      <c r="V31" s="267"/>
      <c r="W31" s="288">
        <f t="shared" si="1"/>
      </c>
      <c r="X31" s="288">
        <f t="shared" si="2"/>
      </c>
      <c r="Y31" s="288">
        <f t="shared" si="3"/>
      </c>
      <c r="Z31" s="288">
        <f t="shared" si="4"/>
      </c>
      <c r="AA31" s="288">
        <f t="shared" si="5"/>
      </c>
    </row>
    <row r="32" spans="2:27" ht="15.75">
      <c r="B32" s="256">
        <v>7</v>
      </c>
      <c r="C32" s="203" t="s">
        <v>240</v>
      </c>
      <c r="D32" s="244">
        <f t="shared" si="6"/>
        <v>46</v>
      </c>
      <c r="E32" s="185">
        <v>31</v>
      </c>
      <c r="F32" s="185">
        <v>30</v>
      </c>
      <c r="G32" s="185">
        <v>15</v>
      </c>
      <c r="H32" s="185"/>
      <c r="I32" s="185"/>
      <c r="J32" s="384"/>
      <c r="K32" s="185"/>
      <c r="L32" s="185"/>
      <c r="M32" s="185">
        <v>46</v>
      </c>
      <c r="N32" s="249"/>
      <c r="O32" s="335"/>
      <c r="P32" s="186"/>
      <c r="Q32" s="187"/>
      <c r="R32" s="187"/>
      <c r="S32" s="187">
        <v>46</v>
      </c>
      <c r="T32" s="187">
        <v>13290</v>
      </c>
      <c r="U32" s="187"/>
      <c r="V32" s="267"/>
      <c r="W32" s="288">
        <f t="shared" si="1"/>
      </c>
      <c r="X32" s="288">
        <f t="shared" si="2"/>
      </c>
      <c r="Y32" s="288">
        <f t="shared" si="3"/>
      </c>
      <c r="Z32" s="288">
        <f t="shared" si="4"/>
      </c>
      <c r="AA32" s="288">
        <f t="shared" si="5"/>
      </c>
    </row>
    <row r="33" spans="2:27" ht="28.5">
      <c r="B33" s="256">
        <v>8</v>
      </c>
      <c r="C33" s="203" t="s">
        <v>241</v>
      </c>
      <c r="D33" s="244">
        <f t="shared" si="6"/>
        <v>0</v>
      </c>
      <c r="E33" s="185"/>
      <c r="F33" s="185"/>
      <c r="G33" s="185"/>
      <c r="H33" s="185"/>
      <c r="I33" s="185"/>
      <c r="J33" s="384"/>
      <c r="K33" s="185"/>
      <c r="L33" s="185"/>
      <c r="M33" s="185"/>
      <c r="N33" s="249"/>
      <c r="O33" s="335"/>
      <c r="P33" s="186"/>
      <c r="Q33" s="187"/>
      <c r="R33" s="187"/>
      <c r="S33" s="187"/>
      <c r="T33" s="187"/>
      <c r="U33" s="187"/>
      <c r="V33" s="267"/>
      <c r="W33" s="288">
        <f t="shared" si="1"/>
      </c>
      <c r="X33" s="288">
        <f t="shared" si="2"/>
      </c>
      <c r="Y33" s="288">
        <f t="shared" si="3"/>
      </c>
      <c r="Z33" s="288">
        <f t="shared" si="4"/>
      </c>
      <c r="AA33" s="288">
        <f t="shared" si="5"/>
      </c>
    </row>
    <row r="34" spans="2:27" ht="15.75">
      <c r="B34" s="256">
        <v>9</v>
      </c>
      <c r="C34" s="203" t="s">
        <v>242</v>
      </c>
      <c r="D34" s="244">
        <f t="shared" si="6"/>
        <v>44</v>
      </c>
      <c r="E34" s="185">
        <v>30</v>
      </c>
      <c r="F34" s="185">
        <v>30</v>
      </c>
      <c r="G34" s="185">
        <v>14</v>
      </c>
      <c r="H34" s="185"/>
      <c r="I34" s="185"/>
      <c r="J34" s="384"/>
      <c r="K34" s="185"/>
      <c r="L34" s="185"/>
      <c r="M34" s="185">
        <v>44</v>
      </c>
      <c r="N34" s="249"/>
      <c r="O34" s="335"/>
      <c r="P34" s="186"/>
      <c r="Q34" s="187"/>
      <c r="R34" s="187"/>
      <c r="S34" s="187">
        <v>44</v>
      </c>
      <c r="T34" s="187">
        <v>44</v>
      </c>
      <c r="U34" s="187"/>
      <c r="V34" s="267"/>
      <c r="W34" s="288">
        <f t="shared" si="1"/>
      </c>
      <c r="X34" s="288">
        <f t="shared" si="2"/>
      </c>
      <c r="Y34" s="288">
        <f t="shared" si="3"/>
      </c>
      <c r="Z34" s="288">
        <f t="shared" si="4"/>
      </c>
      <c r="AA34" s="288">
        <f t="shared" si="5"/>
      </c>
    </row>
    <row r="35" spans="2:27" ht="15.75">
      <c r="B35" s="256">
        <v>10</v>
      </c>
      <c r="C35" s="203" t="s">
        <v>177</v>
      </c>
      <c r="D35" s="244">
        <f t="shared" si="6"/>
        <v>0</v>
      </c>
      <c r="E35" s="185"/>
      <c r="F35" s="185"/>
      <c r="G35" s="185"/>
      <c r="H35" s="185"/>
      <c r="I35" s="185"/>
      <c r="J35" s="384"/>
      <c r="K35" s="185"/>
      <c r="L35" s="185"/>
      <c r="M35" s="185"/>
      <c r="N35" s="249"/>
      <c r="O35" s="335"/>
      <c r="P35" s="186"/>
      <c r="Q35" s="187"/>
      <c r="R35" s="187"/>
      <c r="S35" s="187"/>
      <c r="T35" s="187"/>
      <c r="U35" s="187"/>
      <c r="V35" s="267"/>
      <c r="W35" s="288">
        <f t="shared" si="1"/>
      </c>
      <c r="X35" s="288">
        <f t="shared" si="2"/>
      </c>
      <c r="Y35" s="288">
        <f t="shared" si="3"/>
      </c>
      <c r="Z35" s="288">
        <f t="shared" si="4"/>
      </c>
      <c r="AA35" s="288">
        <f t="shared" si="5"/>
      </c>
    </row>
    <row r="36" spans="2:27" ht="18" customHeight="1">
      <c r="B36" s="256">
        <v>11</v>
      </c>
      <c r="C36" s="203" t="s">
        <v>184</v>
      </c>
      <c r="D36" s="244">
        <f t="shared" si="6"/>
        <v>436</v>
      </c>
      <c r="E36" s="185">
        <v>192</v>
      </c>
      <c r="F36" s="185">
        <v>188</v>
      </c>
      <c r="G36" s="185">
        <v>244</v>
      </c>
      <c r="H36" s="185"/>
      <c r="I36" s="185"/>
      <c r="J36" s="384"/>
      <c r="K36" s="185"/>
      <c r="L36" s="185"/>
      <c r="M36" s="185">
        <v>436</v>
      </c>
      <c r="N36" s="249"/>
      <c r="O36" s="335"/>
      <c r="P36" s="186"/>
      <c r="Q36" s="187"/>
      <c r="R36" s="187"/>
      <c r="S36" s="187">
        <v>436</v>
      </c>
      <c r="T36" s="187">
        <v>109364</v>
      </c>
      <c r="U36" s="187"/>
      <c r="V36" s="267"/>
      <c r="W36" s="288">
        <f t="shared" si="1"/>
      </c>
      <c r="X36" s="288">
        <f t="shared" si="2"/>
      </c>
      <c r="Y36" s="288">
        <f t="shared" si="3"/>
      </c>
      <c r="Z36" s="288">
        <f t="shared" si="4"/>
      </c>
      <c r="AA36" s="288">
        <f t="shared" si="5"/>
      </c>
    </row>
    <row r="37" spans="2:27" ht="20.25" customHeight="1">
      <c r="B37" s="252"/>
      <c r="C37" s="255" t="s">
        <v>8</v>
      </c>
      <c r="D37" s="247">
        <f>E37+G37+H37+J37</f>
        <v>436</v>
      </c>
      <c r="E37" s="182">
        <v>192</v>
      </c>
      <c r="F37" s="182">
        <v>188</v>
      </c>
      <c r="G37" s="182">
        <v>244</v>
      </c>
      <c r="H37" s="182"/>
      <c r="I37" s="182"/>
      <c r="J37" s="389"/>
      <c r="K37" s="182"/>
      <c r="L37" s="182"/>
      <c r="M37" s="182">
        <v>436</v>
      </c>
      <c r="N37" s="248"/>
      <c r="O37" s="334"/>
      <c r="P37" s="183">
        <f>SUM(P26:P36)</f>
        <v>0</v>
      </c>
      <c r="Q37" s="393"/>
      <c r="R37" s="183">
        <f>SUM(R26:R36)</f>
        <v>0</v>
      </c>
      <c r="S37" s="184">
        <v>436</v>
      </c>
      <c r="T37" s="183">
        <f>SUM(T26:T36)</f>
        <v>309191</v>
      </c>
      <c r="U37" s="184"/>
      <c r="V37" s="265">
        <f>SUM(V26:V36)</f>
        <v>0</v>
      </c>
      <c r="W37" s="288">
        <f t="shared" si="1"/>
      </c>
      <c r="X37" s="288">
        <f t="shared" si="2"/>
      </c>
      <c r="Y37" s="288">
        <f t="shared" si="3"/>
      </c>
      <c r="Z37" s="288">
        <f t="shared" si="4"/>
      </c>
      <c r="AA37" s="288">
        <f t="shared" si="5"/>
      </c>
    </row>
    <row r="38" spans="2:27" ht="17.25" customHeight="1">
      <c r="B38" s="548" t="s">
        <v>185</v>
      </c>
      <c r="C38" s="549"/>
      <c r="D38" s="242"/>
      <c r="E38" s="209"/>
      <c r="F38" s="209"/>
      <c r="G38" s="209"/>
      <c r="H38" s="209"/>
      <c r="I38" s="209"/>
      <c r="J38" s="209"/>
      <c r="K38" s="209"/>
      <c r="L38" s="209"/>
      <c r="M38" s="209"/>
      <c r="N38" s="243"/>
      <c r="O38" s="209"/>
      <c r="P38" s="209"/>
      <c r="Q38" s="209"/>
      <c r="R38" s="209"/>
      <c r="S38" s="209"/>
      <c r="T38" s="209"/>
      <c r="U38" s="209"/>
      <c r="V38" s="243"/>
      <c r="W38" s="288">
        <f t="shared" si="1"/>
      </c>
      <c r="X38" s="288">
        <f t="shared" si="2"/>
      </c>
      <c r="Y38" s="288">
        <f t="shared" si="3"/>
      </c>
      <c r="Z38" s="288">
        <f t="shared" si="4"/>
      </c>
      <c r="AA38" s="288">
        <f t="shared" si="5"/>
      </c>
    </row>
    <row r="39" spans="2:27" ht="42.75">
      <c r="B39" s="256">
        <v>1</v>
      </c>
      <c r="C39" s="203" t="s">
        <v>243</v>
      </c>
      <c r="D39" s="244">
        <f>E39+G39+H39+J39</f>
        <v>436</v>
      </c>
      <c r="E39" s="185">
        <v>192</v>
      </c>
      <c r="F39" s="185">
        <v>188</v>
      </c>
      <c r="G39" s="185">
        <v>244</v>
      </c>
      <c r="H39" s="185"/>
      <c r="I39" s="185"/>
      <c r="J39" s="384"/>
      <c r="K39" s="185"/>
      <c r="L39" s="185"/>
      <c r="M39" s="185">
        <v>436</v>
      </c>
      <c r="N39" s="249"/>
      <c r="O39" s="335"/>
      <c r="P39" s="186"/>
      <c r="Q39" s="187"/>
      <c r="R39" s="187"/>
      <c r="S39" s="187">
        <v>436</v>
      </c>
      <c r="T39" s="187">
        <v>109364</v>
      </c>
      <c r="U39" s="187"/>
      <c r="V39" s="267"/>
      <c r="W39" s="288">
        <f t="shared" si="1"/>
      </c>
      <c r="X39" s="288">
        <f t="shared" si="2"/>
      </c>
      <c r="Y39" s="288">
        <f t="shared" si="3"/>
      </c>
      <c r="Z39" s="288">
        <f t="shared" si="4"/>
      </c>
      <c r="AA39" s="288">
        <f t="shared" si="5"/>
      </c>
    </row>
    <row r="40" spans="2:27" ht="28.5">
      <c r="B40" s="256">
        <v>2</v>
      </c>
      <c r="C40" s="203" t="s">
        <v>212</v>
      </c>
      <c r="D40" s="244">
        <f>E40+G40+H40+J40</f>
        <v>436</v>
      </c>
      <c r="E40" s="185">
        <v>192</v>
      </c>
      <c r="F40" s="185">
        <v>188</v>
      </c>
      <c r="G40" s="185">
        <v>244</v>
      </c>
      <c r="H40" s="185"/>
      <c r="I40" s="185"/>
      <c r="J40" s="384"/>
      <c r="K40" s="185"/>
      <c r="L40" s="185"/>
      <c r="M40" s="185">
        <v>436</v>
      </c>
      <c r="N40" s="249"/>
      <c r="O40" s="335"/>
      <c r="P40" s="186"/>
      <c r="Q40" s="187"/>
      <c r="R40" s="187"/>
      <c r="S40" s="187">
        <v>436</v>
      </c>
      <c r="T40" s="187">
        <v>1238</v>
      </c>
      <c r="U40" s="187"/>
      <c r="V40" s="267"/>
      <c r="W40" s="288">
        <f t="shared" si="1"/>
      </c>
      <c r="X40" s="288">
        <f t="shared" si="2"/>
      </c>
      <c r="Y40" s="288">
        <f t="shared" si="3"/>
      </c>
      <c r="Z40" s="288">
        <f t="shared" si="4"/>
      </c>
      <c r="AA40" s="288">
        <f t="shared" si="5"/>
      </c>
    </row>
    <row r="41" spans="2:27" ht="15.75">
      <c r="B41" s="256">
        <v>3</v>
      </c>
      <c r="C41" s="203" t="s">
        <v>244</v>
      </c>
      <c r="D41" s="244">
        <f>E41+G41+H41+J41</f>
        <v>436</v>
      </c>
      <c r="E41" s="185">
        <v>192</v>
      </c>
      <c r="F41" s="185">
        <v>188</v>
      </c>
      <c r="G41" s="185">
        <v>244</v>
      </c>
      <c r="H41" s="185"/>
      <c r="I41" s="185"/>
      <c r="J41" s="384"/>
      <c r="K41" s="185"/>
      <c r="L41" s="185"/>
      <c r="M41" s="185">
        <v>436</v>
      </c>
      <c r="N41" s="249"/>
      <c r="O41" s="335"/>
      <c r="P41" s="186"/>
      <c r="Q41" s="187"/>
      <c r="R41" s="187"/>
      <c r="S41" s="187">
        <v>436</v>
      </c>
      <c r="T41" s="187">
        <v>109364</v>
      </c>
      <c r="U41" s="187"/>
      <c r="V41" s="267"/>
      <c r="W41" s="288">
        <f t="shared" si="1"/>
      </c>
      <c r="X41" s="288">
        <f t="shared" si="2"/>
      </c>
      <c r="Y41" s="288">
        <f t="shared" si="3"/>
      </c>
      <c r="Z41" s="288">
        <f t="shared" si="4"/>
      </c>
      <c r="AA41" s="288">
        <f t="shared" si="5"/>
      </c>
    </row>
    <row r="42" spans="2:27" ht="28.5">
      <c r="B42" s="256">
        <v>4</v>
      </c>
      <c r="C42" s="203" t="s">
        <v>245</v>
      </c>
      <c r="D42" s="244">
        <f>E42+G42+H42+J42</f>
        <v>0</v>
      </c>
      <c r="E42" s="185"/>
      <c r="F42" s="185"/>
      <c r="G42" s="185"/>
      <c r="H42" s="185"/>
      <c r="I42" s="185"/>
      <c r="J42" s="384"/>
      <c r="K42" s="185"/>
      <c r="L42" s="185"/>
      <c r="M42" s="185"/>
      <c r="N42" s="249"/>
      <c r="O42" s="335"/>
      <c r="P42" s="186"/>
      <c r="Q42" s="187"/>
      <c r="R42" s="187"/>
      <c r="S42" s="187"/>
      <c r="T42" s="187"/>
      <c r="U42" s="187"/>
      <c r="V42" s="267"/>
      <c r="W42" s="288">
        <f t="shared" si="1"/>
      </c>
      <c r="X42" s="288">
        <f t="shared" si="2"/>
      </c>
      <c r="Y42" s="288">
        <f t="shared" si="3"/>
      </c>
      <c r="Z42" s="288">
        <f t="shared" si="4"/>
      </c>
      <c r="AA42" s="288">
        <f t="shared" si="5"/>
      </c>
    </row>
    <row r="43" spans="2:27" ht="19.5" customHeight="1">
      <c r="B43" s="252"/>
      <c r="C43" s="255" t="s">
        <v>8</v>
      </c>
      <c r="D43" s="247">
        <f>E43+G43+H43+J43</f>
        <v>436</v>
      </c>
      <c r="E43" s="182">
        <v>192</v>
      </c>
      <c r="F43" s="182">
        <v>188</v>
      </c>
      <c r="G43" s="182">
        <v>244</v>
      </c>
      <c r="H43" s="182"/>
      <c r="I43" s="182"/>
      <c r="J43" s="389"/>
      <c r="K43" s="182"/>
      <c r="L43" s="182"/>
      <c r="M43" s="182">
        <v>436</v>
      </c>
      <c r="N43" s="248"/>
      <c r="O43" s="334"/>
      <c r="P43" s="183">
        <f>SUM(P39:P42)</f>
        <v>0</v>
      </c>
      <c r="Q43" s="393"/>
      <c r="R43" s="183">
        <f>SUM(R39:R42)</f>
        <v>0</v>
      </c>
      <c r="S43" s="184">
        <v>436</v>
      </c>
      <c r="T43" s="183">
        <f>SUM(T39:T42)</f>
        <v>219966</v>
      </c>
      <c r="U43" s="184"/>
      <c r="V43" s="265">
        <f>SUM(V39:V42)</f>
        <v>0</v>
      </c>
      <c r="W43" s="288">
        <f t="shared" si="1"/>
      </c>
      <c r="X43" s="288">
        <f t="shared" si="2"/>
      </c>
      <c r="Y43" s="288">
        <f t="shared" si="3"/>
      </c>
      <c r="Z43" s="288">
        <f t="shared" si="4"/>
      </c>
      <c r="AA43" s="288">
        <f t="shared" si="5"/>
      </c>
    </row>
    <row r="44" spans="2:27" ht="17.25" customHeight="1">
      <c r="B44" s="548" t="s">
        <v>214</v>
      </c>
      <c r="C44" s="549"/>
      <c r="D44" s="242"/>
      <c r="E44" s="209"/>
      <c r="F44" s="209"/>
      <c r="G44" s="209"/>
      <c r="H44" s="209"/>
      <c r="I44" s="209"/>
      <c r="J44" s="209"/>
      <c r="K44" s="209"/>
      <c r="L44" s="209"/>
      <c r="M44" s="209"/>
      <c r="N44" s="243"/>
      <c r="O44" s="209"/>
      <c r="P44" s="209"/>
      <c r="Q44" s="209"/>
      <c r="R44" s="209"/>
      <c r="S44" s="209"/>
      <c r="T44" s="209"/>
      <c r="U44" s="209"/>
      <c r="V44" s="243"/>
      <c r="W44" s="288">
        <f t="shared" si="1"/>
      </c>
      <c r="X44" s="288">
        <f t="shared" si="2"/>
      </c>
      <c r="Y44" s="288">
        <f t="shared" si="3"/>
      </c>
      <c r="Z44" s="288">
        <f t="shared" si="4"/>
      </c>
      <c r="AA44" s="288">
        <f t="shared" si="5"/>
      </c>
    </row>
    <row r="45" spans="2:27" ht="15.75">
      <c r="B45" s="256">
        <v>1</v>
      </c>
      <c r="C45" s="200" t="s">
        <v>215</v>
      </c>
      <c r="D45" s="244">
        <f>E45+G45+H45+J45</f>
        <v>318</v>
      </c>
      <c r="E45" s="185">
        <v>76</v>
      </c>
      <c r="F45" s="185">
        <v>75</v>
      </c>
      <c r="G45" s="185">
        <v>242</v>
      </c>
      <c r="H45" s="185"/>
      <c r="I45" s="185"/>
      <c r="J45" s="384"/>
      <c r="K45" s="185"/>
      <c r="L45" s="185"/>
      <c r="M45" s="185">
        <v>318</v>
      </c>
      <c r="N45" s="249"/>
      <c r="O45" s="335"/>
      <c r="P45" s="186"/>
      <c r="Q45" s="187"/>
      <c r="R45" s="187"/>
      <c r="S45" s="187">
        <v>318</v>
      </c>
      <c r="T45" s="187">
        <v>2680</v>
      </c>
      <c r="U45" s="187"/>
      <c r="V45" s="267"/>
      <c r="W45" s="288">
        <f t="shared" si="1"/>
      </c>
      <c r="X45" s="288">
        <f t="shared" si="2"/>
      </c>
      <c r="Y45" s="288">
        <f t="shared" si="3"/>
      </c>
      <c r="Z45" s="288">
        <f t="shared" si="4"/>
      </c>
      <c r="AA45" s="288">
        <f t="shared" si="5"/>
      </c>
    </row>
    <row r="46" spans="2:27" ht="29.25">
      <c r="B46" s="256">
        <v>2</v>
      </c>
      <c r="C46" s="200" t="s">
        <v>216</v>
      </c>
      <c r="D46" s="244">
        <f>E46+G46+H46+J46</f>
        <v>0</v>
      </c>
      <c r="E46" s="185"/>
      <c r="F46" s="185"/>
      <c r="G46" s="185"/>
      <c r="H46" s="185"/>
      <c r="I46" s="185"/>
      <c r="J46" s="384"/>
      <c r="K46" s="185"/>
      <c r="L46" s="185"/>
      <c r="M46" s="185"/>
      <c r="N46" s="249"/>
      <c r="O46" s="335"/>
      <c r="P46" s="186"/>
      <c r="Q46" s="187"/>
      <c r="R46" s="187"/>
      <c r="S46" s="187"/>
      <c r="T46" s="187"/>
      <c r="U46" s="187"/>
      <c r="V46" s="267"/>
      <c r="W46" s="288">
        <f t="shared" si="1"/>
      </c>
      <c r="X46" s="288">
        <f t="shared" si="2"/>
      </c>
      <c r="Y46" s="288">
        <f t="shared" si="3"/>
      </c>
      <c r="Z46" s="288">
        <f t="shared" si="4"/>
      </c>
      <c r="AA46" s="288">
        <f t="shared" si="5"/>
      </c>
    </row>
    <row r="47" spans="2:27" ht="18" customHeight="1">
      <c r="B47" s="256">
        <v>3</v>
      </c>
      <c r="C47" s="200" t="s">
        <v>218</v>
      </c>
      <c r="D47" s="244">
        <f>E47+G47+H47+J47</f>
        <v>0</v>
      </c>
      <c r="E47" s="185"/>
      <c r="F47" s="185"/>
      <c r="G47" s="185"/>
      <c r="H47" s="185"/>
      <c r="I47" s="185"/>
      <c r="J47" s="384"/>
      <c r="K47" s="185"/>
      <c r="L47" s="185"/>
      <c r="M47" s="185"/>
      <c r="N47" s="249"/>
      <c r="O47" s="335"/>
      <c r="P47" s="186"/>
      <c r="Q47" s="187"/>
      <c r="R47" s="187"/>
      <c r="S47" s="187"/>
      <c r="T47" s="187"/>
      <c r="U47" s="187"/>
      <c r="V47" s="267"/>
      <c r="W47" s="288">
        <f t="shared" si="1"/>
      </c>
      <c r="X47" s="288">
        <f t="shared" si="2"/>
      </c>
      <c r="Y47" s="288">
        <f t="shared" si="3"/>
      </c>
      <c r="Z47" s="288">
        <f t="shared" si="4"/>
      </c>
      <c r="AA47" s="288">
        <f t="shared" si="5"/>
      </c>
    </row>
    <row r="48" spans="2:27" ht="15.75">
      <c r="B48" s="256">
        <v>4</v>
      </c>
      <c r="C48" s="200" t="s">
        <v>217</v>
      </c>
      <c r="D48" s="244">
        <f>E48+G48+H48+J48</f>
        <v>0</v>
      </c>
      <c r="E48" s="327"/>
      <c r="F48" s="327"/>
      <c r="G48" s="327"/>
      <c r="H48" s="327"/>
      <c r="I48" s="327"/>
      <c r="J48" s="384"/>
      <c r="K48" s="185"/>
      <c r="L48" s="185"/>
      <c r="M48" s="185"/>
      <c r="N48" s="249"/>
      <c r="O48" s="335"/>
      <c r="P48" s="186"/>
      <c r="Q48" s="187"/>
      <c r="R48" s="187"/>
      <c r="S48" s="187"/>
      <c r="T48" s="187"/>
      <c r="U48" s="187"/>
      <c r="V48" s="267"/>
      <c r="W48" s="288">
        <f t="shared" si="1"/>
      </c>
      <c r="X48" s="288">
        <f t="shared" si="2"/>
      </c>
      <c r="Y48" s="288">
        <f t="shared" si="3"/>
      </c>
      <c r="Z48" s="288">
        <f t="shared" si="4"/>
      </c>
      <c r="AA48" s="288">
        <f t="shared" si="5"/>
      </c>
    </row>
    <row r="49" spans="2:27" ht="19.5" customHeight="1">
      <c r="B49" s="252"/>
      <c r="C49" s="255" t="s">
        <v>8</v>
      </c>
      <c r="D49" s="247">
        <f>E49+G49+H49+J49</f>
        <v>318</v>
      </c>
      <c r="E49" s="182">
        <v>76</v>
      </c>
      <c r="F49" s="182">
        <v>75</v>
      </c>
      <c r="G49" s="182">
        <v>242</v>
      </c>
      <c r="H49" s="182"/>
      <c r="I49" s="182"/>
      <c r="J49" s="389"/>
      <c r="K49" s="182"/>
      <c r="L49" s="182"/>
      <c r="M49" s="182">
        <v>318</v>
      </c>
      <c r="N49" s="248"/>
      <c r="O49" s="334"/>
      <c r="P49" s="183">
        <f>SUM(P45:P48)</f>
        <v>0</v>
      </c>
      <c r="Q49" s="393"/>
      <c r="R49" s="183">
        <f>SUM(R45:R48)</f>
        <v>0</v>
      </c>
      <c r="S49" s="184">
        <v>318</v>
      </c>
      <c r="T49" s="183">
        <f>SUM(T45:T48)</f>
        <v>2680</v>
      </c>
      <c r="U49" s="184"/>
      <c r="V49" s="265">
        <f>SUM(V45:V48)</f>
        <v>0</v>
      </c>
      <c r="W49" s="288">
        <f t="shared" si="1"/>
      </c>
      <c r="X49" s="288">
        <f t="shared" si="2"/>
      </c>
      <c r="Y49" s="288">
        <f t="shared" si="3"/>
      </c>
      <c r="Z49" s="288">
        <f t="shared" si="4"/>
      </c>
      <c r="AA49" s="288">
        <f t="shared" si="5"/>
      </c>
    </row>
    <row r="50" spans="2:27" ht="17.25" customHeight="1">
      <c r="B50" s="548" t="s">
        <v>220</v>
      </c>
      <c r="C50" s="549"/>
      <c r="D50" s="242"/>
      <c r="E50" s="209"/>
      <c r="F50" s="209"/>
      <c r="G50" s="209"/>
      <c r="H50" s="209"/>
      <c r="I50" s="209"/>
      <c r="J50" s="209"/>
      <c r="K50" s="209"/>
      <c r="L50" s="209"/>
      <c r="M50" s="209"/>
      <c r="N50" s="243"/>
      <c r="O50" s="209"/>
      <c r="P50" s="209"/>
      <c r="Q50" s="209"/>
      <c r="R50" s="209"/>
      <c r="S50" s="209"/>
      <c r="T50" s="209"/>
      <c r="U50" s="209"/>
      <c r="V50" s="243"/>
      <c r="W50" s="288">
        <f t="shared" si="1"/>
      </c>
      <c r="X50" s="288">
        <f t="shared" si="2"/>
      </c>
      <c r="Y50" s="288">
        <f t="shared" si="3"/>
      </c>
      <c r="Z50" s="288">
        <f t="shared" si="4"/>
      </c>
      <c r="AA50" s="288">
        <f t="shared" si="5"/>
      </c>
    </row>
    <row r="51" spans="2:27" ht="15.75">
      <c r="B51" s="256">
        <v>1</v>
      </c>
      <c r="C51" s="204" t="s">
        <v>221</v>
      </c>
      <c r="D51" s="244">
        <f>E51+G51+H51+J51</f>
        <v>142</v>
      </c>
      <c r="E51" s="185">
        <v>20</v>
      </c>
      <c r="F51" s="185">
        <v>20</v>
      </c>
      <c r="G51" s="185">
        <v>122</v>
      </c>
      <c r="H51" s="185"/>
      <c r="I51" s="327"/>
      <c r="J51" s="384"/>
      <c r="K51" s="185"/>
      <c r="L51" s="185"/>
      <c r="M51" s="185">
        <v>142</v>
      </c>
      <c r="N51" s="249"/>
      <c r="O51" s="335"/>
      <c r="P51" s="186"/>
      <c r="Q51" s="187"/>
      <c r="R51" s="187"/>
      <c r="S51" s="187">
        <v>142</v>
      </c>
      <c r="T51" s="187">
        <v>5833</v>
      </c>
      <c r="U51" s="187"/>
      <c r="V51" s="267"/>
      <c r="W51" s="288">
        <f t="shared" si="1"/>
      </c>
      <c r="X51" s="288">
        <f t="shared" si="2"/>
      </c>
      <c r="Y51" s="288">
        <f t="shared" si="3"/>
      </c>
      <c r="Z51" s="288">
        <f t="shared" si="4"/>
      </c>
      <c r="AA51" s="288">
        <f t="shared" si="5"/>
      </c>
    </row>
    <row r="52" spans="2:27" ht="15.75">
      <c r="B52" s="256">
        <v>2</v>
      </c>
      <c r="C52" s="204" t="s">
        <v>223</v>
      </c>
      <c r="D52" s="244">
        <f>E52+G52+H52+J52</f>
        <v>21</v>
      </c>
      <c r="E52" s="327"/>
      <c r="F52" s="327"/>
      <c r="G52" s="327">
        <v>21</v>
      </c>
      <c r="H52" s="327"/>
      <c r="I52" s="327"/>
      <c r="J52" s="384"/>
      <c r="K52" s="185"/>
      <c r="L52" s="185"/>
      <c r="M52" s="185">
        <v>21</v>
      </c>
      <c r="N52" s="249"/>
      <c r="O52" s="335"/>
      <c r="P52" s="186"/>
      <c r="Q52" s="187"/>
      <c r="R52" s="187"/>
      <c r="S52" s="187">
        <v>21</v>
      </c>
      <c r="T52" s="187">
        <v>21</v>
      </c>
      <c r="U52" s="187"/>
      <c r="V52" s="267"/>
      <c r="W52" s="288">
        <f t="shared" si="1"/>
      </c>
      <c r="X52" s="288">
        <f t="shared" si="2"/>
      </c>
      <c r="Y52" s="288">
        <f t="shared" si="3"/>
      </c>
      <c r="Z52" s="288">
        <f t="shared" si="4"/>
      </c>
      <c r="AA52" s="288">
        <f t="shared" si="5"/>
      </c>
    </row>
    <row r="53" spans="2:27" ht="19.5" customHeight="1">
      <c r="B53" s="252"/>
      <c r="C53" s="255" t="s">
        <v>8</v>
      </c>
      <c r="D53" s="247">
        <f>E53+G53+H53+J53</f>
        <v>142</v>
      </c>
      <c r="E53" s="182">
        <v>20</v>
      </c>
      <c r="F53" s="182">
        <v>20</v>
      </c>
      <c r="G53" s="182">
        <v>122</v>
      </c>
      <c r="H53" s="182"/>
      <c r="I53" s="182"/>
      <c r="J53" s="389"/>
      <c r="K53" s="182"/>
      <c r="L53" s="182"/>
      <c r="M53" s="182">
        <v>142</v>
      </c>
      <c r="N53" s="248"/>
      <c r="O53" s="334"/>
      <c r="P53" s="183">
        <f>SUM(P51:P52)</f>
        <v>0</v>
      </c>
      <c r="Q53" s="393"/>
      <c r="R53" s="183">
        <f>SUM(R51:R52)</f>
        <v>0</v>
      </c>
      <c r="S53" s="184">
        <v>142</v>
      </c>
      <c r="T53" s="183">
        <f>SUM(T51:T52)</f>
        <v>5854</v>
      </c>
      <c r="U53" s="184"/>
      <c r="V53" s="265">
        <f>SUM(V51:V52)</f>
        <v>0</v>
      </c>
      <c r="W53" s="288">
        <f t="shared" si="1"/>
      </c>
      <c r="X53" s="288">
        <f t="shared" si="2"/>
      </c>
      <c r="Y53" s="288">
        <f t="shared" si="3"/>
      </c>
      <c r="Z53" s="288">
        <f t="shared" si="4"/>
      </c>
      <c r="AA53" s="288">
        <f t="shared" si="5"/>
      </c>
    </row>
    <row r="54" spans="2:27" ht="18" customHeight="1">
      <c r="B54" s="548" t="s">
        <v>189</v>
      </c>
      <c r="C54" s="549"/>
      <c r="D54" s="242"/>
      <c r="E54" s="209"/>
      <c r="F54" s="209"/>
      <c r="G54" s="209"/>
      <c r="H54" s="209"/>
      <c r="I54" s="209"/>
      <c r="J54" s="209"/>
      <c r="K54" s="209"/>
      <c r="L54" s="209"/>
      <c r="M54" s="209"/>
      <c r="N54" s="243"/>
      <c r="O54" s="209"/>
      <c r="P54" s="209"/>
      <c r="Q54" s="209"/>
      <c r="R54" s="209"/>
      <c r="S54" s="209"/>
      <c r="T54" s="209"/>
      <c r="U54" s="209"/>
      <c r="V54" s="243"/>
      <c r="W54" s="288">
        <f t="shared" si="1"/>
      </c>
      <c r="X54" s="288">
        <f t="shared" si="2"/>
      </c>
      <c r="Y54" s="288">
        <f t="shared" si="3"/>
      </c>
      <c r="Z54" s="288">
        <f t="shared" si="4"/>
      </c>
      <c r="AA54" s="288">
        <f t="shared" si="5"/>
      </c>
    </row>
    <row r="55" spans="2:27" ht="28.5">
      <c r="B55" s="256">
        <v>1</v>
      </c>
      <c r="C55" s="180" t="s">
        <v>190</v>
      </c>
      <c r="D55" s="244">
        <f>E55+G55+H55+J55</f>
        <v>0</v>
      </c>
      <c r="E55" s="185"/>
      <c r="F55" s="185"/>
      <c r="G55" s="185"/>
      <c r="H55" s="185"/>
      <c r="I55" s="185"/>
      <c r="J55" s="384"/>
      <c r="K55" s="185"/>
      <c r="L55" s="185"/>
      <c r="M55" s="185"/>
      <c r="N55" s="249"/>
      <c r="O55" s="335"/>
      <c r="P55" s="186"/>
      <c r="Q55" s="186"/>
      <c r="R55" s="186"/>
      <c r="S55" s="186"/>
      <c r="T55" s="186"/>
      <c r="U55" s="186"/>
      <c r="V55" s="268"/>
      <c r="W55" s="288">
        <f t="shared" si="1"/>
      </c>
      <c r="X55" s="288">
        <f t="shared" si="2"/>
      </c>
      <c r="Y55" s="288">
        <f t="shared" si="3"/>
      </c>
      <c r="Z55" s="288">
        <f t="shared" si="4"/>
      </c>
      <c r="AA55" s="288">
        <f t="shared" si="5"/>
      </c>
    </row>
    <row r="56" spans="2:27" ht="28.5">
      <c r="B56" s="256">
        <v>2</v>
      </c>
      <c r="C56" s="180" t="s">
        <v>191</v>
      </c>
      <c r="D56" s="244">
        <f>E56+G56+H56+J56</f>
        <v>127</v>
      </c>
      <c r="E56" s="185">
        <v>28</v>
      </c>
      <c r="F56" s="185">
        <v>28</v>
      </c>
      <c r="G56" s="185">
        <v>99</v>
      </c>
      <c r="H56" s="185"/>
      <c r="I56" s="185"/>
      <c r="J56" s="384"/>
      <c r="K56" s="185"/>
      <c r="L56" s="185"/>
      <c r="M56" s="185">
        <v>127</v>
      </c>
      <c r="N56" s="249"/>
      <c r="O56" s="335"/>
      <c r="P56" s="186"/>
      <c r="Q56" s="186"/>
      <c r="R56" s="186"/>
      <c r="S56" s="186">
        <v>127</v>
      </c>
      <c r="T56" s="186">
        <v>180</v>
      </c>
      <c r="U56" s="186"/>
      <c r="V56" s="268"/>
      <c r="W56" s="288">
        <f t="shared" si="1"/>
      </c>
      <c r="X56" s="288">
        <f t="shared" si="2"/>
      </c>
      <c r="Y56" s="288">
        <f t="shared" si="3"/>
      </c>
      <c r="Z56" s="288">
        <f t="shared" si="4"/>
      </c>
      <c r="AA56" s="288">
        <f t="shared" si="5"/>
      </c>
    </row>
    <row r="57" spans="2:27" ht="31.5" customHeight="1">
      <c r="B57" s="256">
        <v>3</v>
      </c>
      <c r="C57" s="180" t="s">
        <v>192</v>
      </c>
      <c r="D57" s="244">
        <f>E57+G57+H57+J57</f>
        <v>44</v>
      </c>
      <c r="E57" s="185">
        <v>9</v>
      </c>
      <c r="F57" s="185">
        <v>9</v>
      </c>
      <c r="G57" s="185">
        <v>35</v>
      </c>
      <c r="H57" s="185"/>
      <c r="I57" s="185"/>
      <c r="J57" s="384"/>
      <c r="K57" s="185"/>
      <c r="L57" s="185"/>
      <c r="M57" s="185">
        <v>44</v>
      </c>
      <c r="N57" s="249"/>
      <c r="O57" s="335"/>
      <c r="P57" s="186"/>
      <c r="Q57" s="186"/>
      <c r="R57" s="186"/>
      <c r="S57" s="186">
        <v>44</v>
      </c>
      <c r="T57" s="186">
        <v>52</v>
      </c>
      <c r="U57" s="186"/>
      <c r="V57" s="268"/>
      <c r="W57" s="288">
        <f t="shared" si="1"/>
      </c>
      <c r="X57" s="288">
        <f t="shared" si="2"/>
      </c>
      <c r="Y57" s="288">
        <f t="shared" si="3"/>
      </c>
      <c r="Z57" s="288">
        <f t="shared" si="4"/>
      </c>
      <c r="AA57" s="288">
        <f t="shared" si="5"/>
      </c>
    </row>
    <row r="58" spans="2:27" ht="19.5" customHeight="1">
      <c r="B58" s="252"/>
      <c r="C58" s="255" t="s">
        <v>8</v>
      </c>
      <c r="D58" s="247">
        <f>E58+G58+H58+J58</f>
        <v>171</v>
      </c>
      <c r="E58" s="182">
        <v>37</v>
      </c>
      <c r="F58" s="182">
        <v>37</v>
      </c>
      <c r="G58" s="182">
        <v>134</v>
      </c>
      <c r="H58" s="182"/>
      <c r="I58" s="182"/>
      <c r="J58" s="389"/>
      <c r="K58" s="182"/>
      <c r="L58" s="182"/>
      <c r="M58" s="182">
        <v>171</v>
      </c>
      <c r="N58" s="248"/>
      <c r="O58" s="334"/>
      <c r="P58" s="183">
        <f>SUM(P55:P57)</f>
        <v>0</v>
      </c>
      <c r="Q58" s="393"/>
      <c r="R58" s="183">
        <f>SUM(R55:R57)</f>
        <v>0</v>
      </c>
      <c r="S58" s="184">
        <v>171</v>
      </c>
      <c r="T58" s="183">
        <f>SUM(T55:T57)</f>
        <v>232</v>
      </c>
      <c r="U58" s="184"/>
      <c r="V58" s="265">
        <f>SUM(V55:V57)</f>
        <v>0</v>
      </c>
      <c r="W58" s="288">
        <f t="shared" si="1"/>
      </c>
      <c r="X58" s="288">
        <f t="shared" si="2"/>
      </c>
      <c r="Y58" s="288">
        <f t="shared" si="3"/>
      </c>
      <c r="Z58" s="288">
        <f t="shared" si="4"/>
      </c>
      <c r="AA58" s="288">
        <f t="shared" si="5"/>
      </c>
    </row>
    <row r="59" spans="2:27" ht="18" customHeight="1">
      <c r="B59" s="548" t="s">
        <v>259</v>
      </c>
      <c r="C59" s="549"/>
      <c r="D59" s="242"/>
      <c r="E59" s="209"/>
      <c r="F59" s="209"/>
      <c r="G59" s="209"/>
      <c r="H59" s="209"/>
      <c r="I59" s="209"/>
      <c r="J59" s="209"/>
      <c r="K59" s="209"/>
      <c r="L59" s="209"/>
      <c r="M59" s="209"/>
      <c r="N59" s="243"/>
      <c r="O59" s="209"/>
      <c r="P59" s="209"/>
      <c r="Q59" s="209"/>
      <c r="R59" s="209"/>
      <c r="S59" s="209"/>
      <c r="T59" s="209"/>
      <c r="U59" s="209"/>
      <c r="V59" s="243"/>
      <c r="W59" s="288">
        <f t="shared" si="1"/>
      </c>
      <c r="X59" s="288">
        <f t="shared" si="2"/>
      </c>
      <c r="Y59" s="288">
        <f t="shared" si="3"/>
      </c>
      <c r="Z59" s="288">
        <f t="shared" si="4"/>
      </c>
      <c r="AA59" s="288">
        <f t="shared" si="5"/>
      </c>
    </row>
    <row r="60" spans="2:27" ht="42.75">
      <c r="B60" s="256">
        <v>1</v>
      </c>
      <c r="C60" s="203" t="s">
        <v>226</v>
      </c>
      <c r="D60" s="244">
        <f aca="true" t="shared" si="7" ref="D60:D68">E60+G60+H60+J60</f>
        <v>432</v>
      </c>
      <c r="E60" s="185">
        <v>188</v>
      </c>
      <c r="F60" s="185">
        <v>188</v>
      </c>
      <c r="G60" s="185">
        <v>244</v>
      </c>
      <c r="H60" s="185"/>
      <c r="I60" s="185"/>
      <c r="J60" s="384"/>
      <c r="K60" s="185"/>
      <c r="L60" s="185"/>
      <c r="M60" s="185">
        <v>432</v>
      </c>
      <c r="N60" s="249"/>
      <c r="O60" s="335"/>
      <c r="P60" s="186"/>
      <c r="Q60" s="186"/>
      <c r="R60" s="186"/>
      <c r="S60" s="186">
        <v>432</v>
      </c>
      <c r="T60" s="186">
        <v>32483</v>
      </c>
      <c r="U60" s="186"/>
      <c r="V60" s="268"/>
      <c r="W60" s="288">
        <f t="shared" si="1"/>
      </c>
      <c r="X60" s="288">
        <f t="shared" si="2"/>
      </c>
      <c r="Y60" s="288">
        <f t="shared" si="3"/>
      </c>
      <c r="Z60" s="288">
        <f t="shared" si="4"/>
      </c>
      <c r="AA60" s="288">
        <f t="shared" si="5"/>
      </c>
    </row>
    <row r="61" spans="2:27" ht="71.25">
      <c r="B61" s="256">
        <v>2</v>
      </c>
      <c r="C61" s="203" t="s">
        <v>293</v>
      </c>
      <c r="D61" s="244">
        <f t="shared" si="7"/>
        <v>0</v>
      </c>
      <c r="E61" s="384"/>
      <c r="F61" s="384"/>
      <c r="G61" s="384"/>
      <c r="H61" s="185"/>
      <c r="I61" s="185"/>
      <c r="J61" s="384"/>
      <c r="K61" s="185"/>
      <c r="L61" s="185"/>
      <c r="M61" s="185"/>
      <c r="N61" s="249"/>
      <c r="O61" s="335"/>
      <c r="P61" s="186"/>
      <c r="Q61" s="186"/>
      <c r="R61" s="186"/>
      <c r="S61" s="186"/>
      <c r="T61" s="186"/>
      <c r="U61" s="186"/>
      <c r="V61" s="268"/>
      <c r="W61" s="288">
        <f t="shared" si="1"/>
      </c>
      <c r="X61" s="288">
        <f t="shared" si="2"/>
      </c>
      <c r="Y61" s="288">
        <f t="shared" si="3"/>
      </c>
      <c r="Z61" s="288">
        <f t="shared" si="4"/>
      </c>
      <c r="AA61" s="288">
        <f t="shared" si="5"/>
      </c>
    </row>
    <row r="62" spans="2:27" ht="42.75">
      <c r="B62" s="256">
        <v>3</v>
      </c>
      <c r="C62" s="203" t="s">
        <v>227</v>
      </c>
      <c r="D62" s="244">
        <f t="shared" si="7"/>
        <v>432</v>
      </c>
      <c r="E62" s="185">
        <v>188</v>
      </c>
      <c r="F62" s="185">
        <v>188</v>
      </c>
      <c r="G62" s="185">
        <v>244</v>
      </c>
      <c r="H62" s="185"/>
      <c r="I62" s="185"/>
      <c r="J62" s="384"/>
      <c r="K62" s="185"/>
      <c r="L62" s="185"/>
      <c r="M62" s="185">
        <v>432</v>
      </c>
      <c r="N62" s="249"/>
      <c r="O62" s="335"/>
      <c r="P62" s="186"/>
      <c r="Q62" s="186"/>
      <c r="R62" s="186"/>
      <c r="S62" s="186">
        <v>432</v>
      </c>
      <c r="T62" s="186">
        <v>3480</v>
      </c>
      <c r="U62" s="186"/>
      <c r="V62" s="268"/>
      <c r="W62" s="288">
        <f t="shared" si="1"/>
      </c>
      <c r="X62" s="288">
        <f t="shared" si="2"/>
      </c>
      <c r="Y62" s="288">
        <f t="shared" si="3"/>
      </c>
      <c r="Z62" s="288">
        <f t="shared" si="4"/>
      </c>
      <c r="AA62" s="288">
        <f t="shared" si="5"/>
      </c>
    </row>
    <row r="63" spans="2:27" ht="57">
      <c r="B63" s="256">
        <v>4</v>
      </c>
      <c r="C63" s="203" t="s">
        <v>228</v>
      </c>
      <c r="D63" s="244">
        <f t="shared" si="7"/>
        <v>124</v>
      </c>
      <c r="E63" s="185">
        <v>46</v>
      </c>
      <c r="F63" s="185">
        <v>46</v>
      </c>
      <c r="G63" s="185">
        <v>78</v>
      </c>
      <c r="H63" s="185"/>
      <c r="I63" s="185"/>
      <c r="J63" s="384"/>
      <c r="K63" s="185"/>
      <c r="L63" s="185"/>
      <c r="M63" s="185">
        <v>124</v>
      </c>
      <c r="N63" s="249"/>
      <c r="O63" s="335"/>
      <c r="P63" s="186"/>
      <c r="Q63" s="186"/>
      <c r="R63" s="186"/>
      <c r="S63" s="186">
        <v>124</v>
      </c>
      <c r="T63" s="186">
        <v>128</v>
      </c>
      <c r="U63" s="186"/>
      <c r="V63" s="268"/>
      <c r="W63" s="288">
        <f t="shared" si="1"/>
      </c>
      <c r="X63" s="288">
        <f t="shared" si="2"/>
      </c>
      <c r="Y63" s="288">
        <f t="shared" si="3"/>
      </c>
      <c r="Z63" s="288">
        <f t="shared" si="4"/>
      </c>
      <c r="AA63" s="288">
        <f t="shared" si="5"/>
      </c>
    </row>
    <row r="64" spans="2:27" ht="28.5">
      <c r="B64" s="256">
        <v>5</v>
      </c>
      <c r="C64" s="203" t="s">
        <v>230</v>
      </c>
      <c r="D64" s="244">
        <f t="shared" si="7"/>
        <v>0</v>
      </c>
      <c r="E64" s="185"/>
      <c r="F64" s="185"/>
      <c r="G64" s="185"/>
      <c r="H64" s="185"/>
      <c r="I64" s="185"/>
      <c r="J64" s="384"/>
      <c r="K64" s="185"/>
      <c r="L64" s="185"/>
      <c r="M64" s="185"/>
      <c r="N64" s="249"/>
      <c r="O64" s="335"/>
      <c r="P64" s="186"/>
      <c r="Q64" s="186"/>
      <c r="R64" s="186"/>
      <c r="S64" s="186"/>
      <c r="T64" s="186"/>
      <c r="U64" s="186"/>
      <c r="V64" s="268"/>
      <c r="W64" s="288">
        <f t="shared" si="1"/>
      </c>
      <c r="X64" s="288">
        <f t="shared" si="2"/>
      </c>
      <c r="Y64" s="288">
        <f t="shared" si="3"/>
      </c>
      <c r="Z64" s="288">
        <f t="shared" si="4"/>
      </c>
      <c r="AA64" s="288">
        <f t="shared" si="5"/>
      </c>
    </row>
    <row r="65" spans="2:27" ht="46.5" customHeight="1">
      <c r="B65" s="256">
        <v>6</v>
      </c>
      <c r="C65" s="203" t="s">
        <v>246</v>
      </c>
      <c r="D65" s="244">
        <f t="shared" si="7"/>
        <v>97</v>
      </c>
      <c r="E65" s="185">
        <v>56</v>
      </c>
      <c r="F65" s="185">
        <v>56</v>
      </c>
      <c r="G65" s="185">
        <v>41</v>
      </c>
      <c r="H65" s="185"/>
      <c r="I65" s="185"/>
      <c r="J65" s="384"/>
      <c r="K65" s="185"/>
      <c r="L65" s="185"/>
      <c r="M65" s="185">
        <v>97</v>
      </c>
      <c r="N65" s="249"/>
      <c r="O65" s="335"/>
      <c r="P65" s="186"/>
      <c r="Q65" s="186"/>
      <c r="R65" s="186"/>
      <c r="S65" s="186">
        <v>97</v>
      </c>
      <c r="T65" s="186">
        <v>23849</v>
      </c>
      <c r="U65" s="186"/>
      <c r="V65" s="268"/>
      <c r="W65" s="288">
        <f t="shared" si="1"/>
      </c>
      <c r="X65" s="288">
        <f t="shared" si="2"/>
      </c>
      <c r="Y65" s="288">
        <f t="shared" si="3"/>
      </c>
      <c r="Z65" s="288">
        <f t="shared" si="4"/>
      </c>
      <c r="AA65" s="288">
        <f t="shared" si="5"/>
      </c>
    </row>
    <row r="66" spans="2:27" ht="28.5">
      <c r="B66" s="256">
        <v>7</v>
      </c>
      <c r="C66" s="203" t="s">
        <v>247</v>
      </c>
      <c r="D66" s="244">
        <f t="shared" si="7"/>
        <v>0</v>
      </c>
      <c r="E66" s="185"/>
      <c r="F66" s="185"/>
      <c r="G66" s="185"/>
      <c r="H66" s="185"/>
      <c r="I66" s="185"/>
      <c r="J66" s="384"/>
      <c r="K66" s="185"/>
      <c r="L66" s="185"/>
      <c r="M66" s="185"/>
      <c r="N66" s="249"/>
      <c r="O66" s="335"/>
      <c r="P66" s="186"/>
      <c r="Q66" s="186"/>
      <c r="R66" s="186"/>
      <c r="S66" s="186"/>
      <c r="T66" s="186"/>
      <c r="U66" s="186"/>
      <c r="V66" s="268"/>
      <c r="W66" s="288">
        <f t="shared" si="1"/>
      </c>
      <c r="X66" s="288">
        <f t="shared" si="2"/>
      </c>
      <c r="Y66" s="288">
        <f t="shared" si="3"/>
      </c>
      <c r="Z66" s="288">
        <f t="shared" si="4"/>
      </c>
      <c r="AA66" s="288">
        <f t="shared" si="5"/>
      </c>
    </row>
    <row r="67" spans="2:27" ht="19.5" customHeight="1">
      <c r="B67" s="252"/>
      <c r="C67" s="255" t="s">
        <v>8</v>
      </c>
      <c r="D67" s="247">
        <f t="shared" si="7"/>
        <v>432</v>
      </c>
      <c r="E67" s="182">
        <v>188</v>
      </c>
      <c r="F67" s="182">
        <v>188</v>
      </c>
      <c r="G67" s="182">
        <v>244</v>
      </c>
      <c r="H67" s="182"/>
      <c r="I67" s="182"/>
      <c r="J67" s="389"/>
      <c r="K67" s="182"/>
      <c r="L67" s="182"/>
      <c r="M67" s="182">
        <v>432</v>
      </c>
      <c r="N67" s="248"/>
      <c r="O67" s="334"/>
      <c r="P67" s="183">
        <f>SUM(P60:P66)</f>
        <v>0</v>
      </c>
      <c r="Q67" s="393"/>
      <c r="R67" s="183">
        <f>SUM(R60:R66)</f>
        <v>0</v>
      </c>
      <c r="S67" s="184">
        <v>432</v>
      </c>
      <c r="T67" s="183">
        <f>SUM(T60:T66)</f>
        <v>59940</v>
      </c>
      <c r="U67" s="184"/>
      <c r="V67" s="265">
        <f>SUM(V60:V66)</f>
        <v>0</v>
      </c>
      <c r="W67" s="288">
        <f t="shared" si="1"/>
      </c>
      <c r="X67" s="288">
        <f t="shared" si="2"/>
      </c>
      <c r="Y67" s="288">
        <f t="shared" si="3"/>
      </c>
      <c r="Z67" s="288">
        <f t="shared" si="4"/>
      </c>
      <c r="AA67" s="288">
        <f t="shared" si="5"/>
      </c>
    </row>
    <row r="68" spans="2:27" ht="24.75" customHeight="1" thickBot="1">
      <c r="B68" s="317"/>
      <c r="C68" s="318" t="s">
        <v>288</v>
      </c>
      <c r="D68" s="244">
        <f t="shared" si="7"/>
        <v>436</v>
      </c>
      <c r="E68" s="188">
        <v>192</v>
      </c>
      <c r="F68" s="188">
        <v>188</v>
      </c>
      <c r="G68" s="188">
        <v>244</v>
      </c>
      <c r="H68" s="188"/>
      <c r="I68" s="188"/>
      <c r="J68" s="390"/>
      <c r="K68" s="188"/>
      <c r="L68" s="188"/>
      <c r="M68" s="188">
        <v>436</v>
      </c>
      <c r="N68" s="250"/>
      <c r="O68" s="336"/>
      <c r="P68" s="300">
        <f>P24+P37+P43+P49+P53+P58+P67</f>
        <v>0</v>
      </c>
      <c r="Q68" s="394"/>
      <c r="R68" s="300">
        <f>R24+R37+R43+R49+R53+R58+R67</f>
        <v>0</v>
      </c>
      <c r="S68" s="189">
        <v>436</v>
      </c>
      <c r="T68" s="300">
        <f>T24+T37+T43+T49+T53+T58+T67</f>
        <v>1091959</v>
      </c>
      <c r="U68" s="189"/>
      <c r="V68" s="300">
        <f>V24+V37+V43+V49+V53+V58+V67</f>
        <v>0</v>
      </c>
      <c r="W68" s="288">
        <f t="shared" si="1"/>
      </c>
      <c r="X68" s="288">
        <f t="shared" si="2"/>
      </c>
      <c r="Y68" s="288">
        <f t="shared" si="3"/>
      </c>
      <c r="Z68" s="288">
        <f t="shared" si="4"/>
      </c>
      <c r="AA68" s="288">
        <f t="shared" si="5"/>
      </c>
    </row>
    <row r="69" spans="2:27" ht="16.5" customHeight="1">
      <c r="B69" s="542" t="s">
        <v>282</v>
      </c>
      <c r="C69" s="319" t="s">
        <v>276</v>
      </c>
      <c r="D69" s="305">
        <f aca="true" t="shared" si="8" ref="D69:Q69">IF(AND(D24&gt;=MAX(D12:D23),D24&lt;=SUM(D12:D23)),"","не верно")</f>
      </c>
      <c r="E69" s="306">
        <f t="shared" si="8"/>
      </c>
      <c r="F69" s="306">
        <f t="shared" si="8"/>
      </c>
      <c r="G69" s="306">
        <f t="shared" si="8"/>
      </c>
      <c r="H69" s="306">
        <f t="shared" si="8"/>
      </c>
      <c r="I69" s="306">
        <f t="shared" si="8"/>
      </c>
      <c r="J69" s="306">
        <f t="shared" si="8"/>
      </c>
      <c r="K69" s="306">
        <f t="shared" si="8"/>
      </c>
      <c r="L69" s="306">
        <f t="shared" si="8"/>
      </c>
      <c r="M69" s="306">
        <f t="shared" si="8"/>
      </c>
      <c r="N69" s="337">
        <f t="shared" si="8"/>
      </c>
      <c r="O69" s="308">
        <f t="shared" si="8"/>
      </c>
      <c r="P69" s="381">
        <f t="shared" si="8"/>
      </c>
      <c r="Q69" s="308">
        <f t="shared" si="8"/>
      </c>
      <c r="R69" s="381"/>
      <c r="S69" s="306">
        <f>IF(AND(S24&gt;=MAX(S12:S23),S24&lt;=SUM(S12:S23)),"","не верно")</f>
      </c>
      <c r="T69" s="381"/>
      <c r="U69" s="306">
        <f>IF(AND(U24&gt;=MAX(U12:U23),U24&lt;=SUM(U12:U23)),"","не верно")</f>
      </c>
      <c r="V69" s="388"/>
      <c r="W69" s="328"/>
      <c r="X69" s="328"/>
      <c r="Y69" s="328"/>
      <c r="Z69" s="328"/>
      <c r="AA69" s="328"/>
    </row>
    <row r="70" spans="2:27" ht="15.75" customHeight="1">
      <c r="B70" s="543"/>
      <c r="C70" s="258" t="s">
        <v>277</v>
      </c>
      <c r="D70" s="309">
        <f aca="true" t="shared" si="9" ref="D70:O70">IF(AND(D37&gt;=MAX(D26:D36),D37&lt;=SUM(D26:D36)),"","не верно")</f>
      </c>
      <c r="E70" s="306">
        <f t="shared" si="9"/>
      </c>
      <c r="F70" s="306">
        <f t="shared" si="9"/>
      </c>
      <c r="G70" s="306">
        <f t="shared" si="9"/>
      </c>
      <c r="H70" s="306">
        <f t="shared" si="9"/>
      </c>
      <c r="I70" s="306">
        <f t="shared" si="9"/>
      </c>
      <c r="J70" s="306">
        <f t="shared" si="9"/>
      </c>
      <c r="K70" s="306">
        <f t="shared" si="9"/>
      </c>
      <c r="L70" s="306">
        <f t="shared" si="9"/>
      </c>
      <c r="M70" s="306">
        <f t="shared" si="9"/>
      </c>
      <c r="N70" s="310">
        <f t="shared" si="9"/>
      </c>
      <c r="O70" s="308">
        <f t="shared" si="9"/>
      </c>
      <c r="P70" s="311"/>
      <c r="Q70" s="308">
        <f>IF(AND(Q37&gt;=MAX(Q26:Q36),Q37&lt;=SUM(Q26:Q36)),"","не верно")</f>
      </c>
      <c r="R70" s="381"/>
      <c r="S70" s="306">
        <f>IF(AND(S37&gt;=MAX(S26:S36),S37&lt;=SUM(S26:S36)),"","не верно")</f>
      </c>
      <c r="T70" s="381"/>
      <c r="U70" s="306">
        <f>IF(AND(U37&gt;=MAX(U26:U36),U37&lt;=SUM(U26:U36)),"","не верно")</f>
      </c>
      <c r="V70" s="312"/>
      <c r="W70" s="328"/>
      <c r="X70" s="328"/>
      <c r="Y70" s="328"/>
      <c r="Z70" s="328"/>
      <c r="AA70" s="328"/>
    </row>
    <row r="71" spans="2:27" ht="15.75" customHeight="1">
      <c r="B71" s="543"/>
      <c r="C71" s="258" t="s">
        <v>278</v>
      </c>
      <c r="D71" s="309">
        <f aca="true" t="shared" si="10" ref="D71:O71">IF(AND(D49&gt;=MAX(D45:D48),D49&lt;=SUM(D45:D48)),"","не верно")</f>
      </c>
      <c r="E71" s="306">
        <f t="shared" si="10"/>
      </c>
      <c r="F71" s="306">
        <f t="shared" si="10"/>
      </c>
      <c r="G71" s="306">
        <f t="shared" si="10"/>
      </c>
      <c r="H71" s="306">
        <f t="shared" si="10"/>
      </c>
      <c r="I71" s="306">
        <f t="shared" si="10"/>
      </c>
      <c r="J71" s="306">
        <f t="shared" si="10"/>
      </c>
      <c r="K71" s="306">
        <f t="shared" si="10"/>
      </c>
      <c r="L71" s="306">
        <f t="shared" si="10"/>
      </c>
      <c r="M71" s="306">
        <f t="shared" si="10"/>
      </c>
      <c r="N71" s="310">
        <f t="shared" si="10"/>
      </c>
      <c r="O71" s="308">
        <f t="shared" si="10"/>
      </c>
      <c r="P71" s="311"/>
      <c r="Q71" s="308">
        <f>IF(AND(Q49&gt;=MAX(Q45:Q48),Q49&lt;=SUM(Q45:Q48)),"","не верно")</f>
      </c>
      <c r="R71" s="381"/>
      <c r="S71" s="306">
        <f>IF(AND(S49&gt;=MAX(S45:S48),S49&lt;=SUM(S45:S48)),"","не верно")</f>
      </c>
      <c r="T71" s="381"/>
      <c r="U71" s="306">
        <f>IF(AND(U49&gt;=MAX(U45:U48),U49&lt;=SUM(U45:U48)),"","не верно")</f>
      </c>
      <c r="V71" s="312"/>
      <c r="W71" s="328"/>
      <c r="X71" s="328"/>
      <c r="Y71" s="328"/>
      <c r="Z71" s="328"/>
      <c r="AA71" s="328"/>
    </row>
    <row r="72" spans="2:27" ht="15.75" customHeight="1">
      <c r="B72" s="543"/>
      <c r="C72" s="258" t="s">
        <v>289</v>
      </c>
      <c r="D72" s="305">
        <f aca="true" t="shared" si="11" ref="D72:O72">IF(AND(D49&gt;=MAX(D45:D48),D49&lt;=SUM(D45:D48)),"","не верно")</f>
      </c>
      <c r="E72" s="306">
        <f t="shared" si="11"/>
      </c>
      <c r="F72" s="306">
        <f t="shared" si="11"/>
      </c>
      <c r="G72" s="306">
        <f t="shared" si="11"/>
      </c>
      <c r="H72" s="306">
        <f t="shared" si="11"/>
      </c>
      <c r="I72" s="306">
        <f t="shared" si="11"/>
      </c>
      <c r="J72" s="306">
        <f t="shared" si="11"/>
      </c>
      <c r="K72" s="306">
        <f t="shared" si="11"/>
      </c>
      <c r="L72" s="306">
        <f t="shared" si="11"/>
      </c>
      <c r="M72" s="306">
        <f t="shared" si="11"/>
      </c>
      <c r="N72" s="310">
        <f t="shared" si="11"/>
      </c>
      <c r="O72" s="307">
        <f t="shared" si="11"/>
      </c>
      <c r="P72" s="311"/>
      <c r="Q72" s="306">
        <f>IF(AND(Q49&gt;=MAX(Q45:Q48),Q49&lt;=SUM(Q45:Q48)),"","не верно")</f>
      </c>
      <c r="R72" s="381"/>
      <c r="S72" s="306">
        <f>IF(AND(S49&gt;=MAX(S45:S48),S49&lt;=SUM(S45:S48)),"","не верно")</f>
      </c>
      <c r="T72" s="381"/>
      <c r="U72" s="306">
        <f>IF(AND(U49&gt;=MAX(U45:U48),U49&lt;=SUM(U45:U48)),"","не верно")</f>
      </c>
      <c r="V72" s="312"/>
      <c r="W72" s="328"/>
      <c r="X72" s="328"/>
      <c r="Y72" s="328"/>
      <c r="Z72" s="328"/>
      <c r="AA72" s="328"/>
    </row>
    <row r="73" spans="2:27" ht="15.75" customHeight="1">
      <c r="B73" s="543"/>
      <c r="C73" s="258" t="s">
        <v>290</v>
      </c>
      <c r="D73" s="305">
        <f aca="true" t="shared" si="12" ref="D73:O73">IF(AND(D53&gt;=MAX(D51:D52),D53&lt;=SUM(D51:D52)),"","не верно")</f>
      </c>
      <c r="E73" s="306">
        <f t="shared" si="12"/>
      </c>
      <c r="F73" s="306">
        <f t="shared" si="12"/>
      </c>
      <c r="G73" s="306">
        <f t="shared" si="12"/>
      </c>
      <c r="H73" s="306">
        <f t="shared" si="12"/>
      </c>
      <c r="I73" s="306">
        <f t="shared" si="12"/>
      </c>
      <c r="J73" s="306">
        <f t="shared" si="12"/>
      </c>
      <c r="K73" s="306">
        <f t="shared" si="12"/>
      </c>
      <c r="L73" s="306">
        <f t="shared" si="12"/>
      </c>
      <c r="M73" s="306">
        <f t="shared" si="12"/>
      </c>
      <c r="N73" s="310">
        <f t="shared" si="12"/>
      </c>
      <c r="O73" s="307">
        <f t="shared" si="12"/>
      </c>
      <c r="P73" s="311"/>
      <c r="Q73" s="306">
        <f>IF(AND(Q53&gt;=MAX(Q51:Q52),Q53&lt;=SUM(Q51:Q52)),"","не верно")</f>
      </c>
      <c r="R73" s="381"/>
      <c r="S73" s="306">
        <f>IF(AND(S53&gt;=MAX(S51:S52),S53&lt;=SUM(S51:S52)),"","не верно")</f>
      </c>
      <c r="T73" s="381"/>
      <c r="U73" s="306">
        <f>IF(AND(U53&gt;=MAX(U51:U52),U53&lt;=SUM(U51:U52)),"","не верно")</f>
      </c>
      <c r="V73" s="312"/>
      <c r="W73" s="328"/>
      <c r="X73" s="328"/>
      <c r="Y73" s="328"/>
      <c r="Z73" s="328"/>
      <c r="AA73" s="328"/>
    </row>
    <row r="74" spans="2:27" ht="19.5" customHeight="1">
      <c r="B74" s="543"/>
      <c r="C74" s="258" t="s">
        <v>279</v>
      </c>
      <c r="D74" s="309">
        <f aca="true" t="shared" si="13" ref="D74:O74">IF(AND(D58&gt;=MAX(D55:D57),D58&lt;=SUM(D55:D57)),"","не верно")</f>
      </c>
      <c r="E74" s="306">
        <f t="shared" si="13"/>
      </c>
      <c r="F74" s="306">
        <f t="shared" si="13"/>
      </c>
      <c r="G74" s="306">
        <f t="shared" si="13"/>
      </c>
      <c r="H74" s="306">
        <f t="shared" si="13"/>
      </c>
      <c r="I74" s="306">
        <f t="shared" si="13"/>
      </c>
      <c r="J74" s="306">
        <f t="shared" si="13"/>
      </c>
      <c r="K74" s="306">
        <f t="shared" si="13"/>
      </c>
      <c r="L74" s="306">
        <f t="shared" si="13"/>
      </c>
      <c r="M74" s="306">
        <f t="shared" si="13"/>
      </c>
      <c r="N74" s="310">
        <f t="shared" si="13"/>
      </c>
      <c r="O74" s="308">
        <f t="shared" si="13"/>
      </c>
      <c r="P74" s="311"/>
      <c r="Q74" s="308">
        <f>IF(AND(Q58&gt;=MAX(Q55:Q57),Q58&lt;=SUM(Q55:Q57)),"","не верно")</f>
      </c>
      <c r="R74" s="381"/>
      <c r="S74" s="306">
        <f>IF(AND(S58&gt;=MAX(S55:S57),S58&lt;=SUM(S55:S57)),"","не верно")</f>
      </c>
      <c r="T74" s="381"/>
      <c r="U74" s="306">
        <f>IF(AND(U58&gt;=MAX(U55:U57),U58&lt;=SUM(U55:U57)),"","не верно")</f>
      </c>
      <c r="V74" s="312"/>
      <c r="W74" s="328"/>
      <c r="X74" s="328"/>
      <c r="Y74" s="328"/>
      <c r="Z74" s="328"/>
      <c r="AA74" s="328"/>
    </row>
    <row r="75" spans="2:27" ht="15.75" customHeight="1">
      <c r="B75" s="543"/>
      <c r="C75" s="258" t="s">
        <v>280</v>
      </c>
      <c r="D75" s="309">
        <f>IF(AND(D67&gt;=MAX(D60:D66),D67&lt;=SUM(D60:D66)),"","не верно")</f>
      </c>
      <c r="E75" s="306">
        <f aca="true" t="shared" si="14" ref="E75:O75">IF(AND(E67&gt;=MAX(E60:E66),E67&lt;=SUM(E60:E66)),"","не верно")</f>
      </c>
      <c r="F75" s="306">
        <f t="shared" si="14"/>
      </c>
      <c r="G75" s="306">
        <f t="shared" si="14"/>
      </c>
      <c r="H75" s="306">
        <f t="shared" si="14"/>
      </c>
      <c r="I75" s="306">
        <f t="shared" si="14"/>
      </c>
      <c r="J75" s="306">
        <f t="shared" si="14"/>
      </c>
      <c r="K75" s="306">
        <f t="shared" si="14"/>
      </c>
      <c r="L75" s="306">
        <f t="shared" si="14"/>
      </c>
      <c r="M75" s="306">
        <f t="shared" si="14"/>
      </c>
      <c r="N75" s="310">
        <f t="shared" si="14"/>
      </c>
      <c r="O75" s="308">
        <f t="shared" si="14"/>
      </c>
      <c r="P75" s="311"/>
      <c r="Q75" s="308">
        <f>IF(AND(Q67&gt;=MAX(Q60:Q66),Q67&lt;=SUM(Q60:Q66)),"","не верно")</f>
      </c>
      <c r="R75" s="381"/>
      <c r="S75" s="306">
        <f>IF(AND(S67&gt;=MAX(S60:S66),S67&lt;=SUM(S60:S66)),"","не верно")</f>
      </c>
      <c r="T75" s="381"/>
      <c r="U75" s="306">
        <f>IF(AND(U67&gt;=MAX(U60:U66),U67&lt;=SUM(U60:U66)),"","не верно")</f>
      </c>
      <c r="V75" s="312"/>
      <c r="W75" s="328"/>
      <c r="X75" s="328"/>
      <c r="Y75" s="328"/>
      <c r="Z75" s="328"/>
      <c r="AA75" s="328"/>
    </row>
    <row r="76" spans="2:37" ht="15.75">
      <c r="B76" s="543"/>
      <c r="C76" s="258" t="s">
        <v>281</v>
      </c>
      <c r="D76" s="305">
        <f aca="true" t="shared" si="15" ref="D76:O76">IF(AND(D68&gt;=MAX(D12:D67),D68&lt;=SUM(D24+D37+D43+D49+D53+D58+D67)),"","не верно")</f>
      </c>
      <c r="E76" s="306">
        <f t="shared" si="15"/>
      </c>
      <c r="F76" s="306">
        <f t="shared" si="15"/>
      </c>
      <c r="G76" s="306">
        <f t="shared" si="15"/>
      </c>
      <c r="H76" s="306">
        <f t="shared" si="15"/>
      </c>
      <c r="I76" s="306">
        <f t="shared" si="15"/>
      </c>
      <c r="J76" s="306">
        <f t="shared" si="15"/>
      </c>
      <c r="K76" s="306">
        <f t="shared" si="15"/>
      </c>
      <c r="L76" s="306">
        <f t="shared" si="15"/>
      </c>
      <c r="M76" s="306">
        <f t="shared" si="15"/>
      </c>
      <c r="N76" s="307">
        <f t="shared" si="15"/>
      </c>
      <c r="O76" s="309">
        <f t="shared" si="15"/>
      </c>
      <c r="P76" s="311"/>
      <c r="Q76" s="309">
        <f>IF(AND(Q68&gt;=MAX(Q12:Q67),Q68&lt;=SUM(Q24+Q37+Q43+Q49+Q53+Q58+Q67)),"","не верно")</f>
      </c>
      <c r="R76" s="381"/>
      <c r="S76" s="309">
        <f>IF(AND(S68&gt;=MAX(S12:S67),S68&lt;=SUM(S24+S37+S43+S49+S53+S58+S67)),"","не верно")</f>
      </c>
      <c r="T76" s="381"/>
      <c r="U76" s="309">
        <f>IF(AND(U68&gt;=MAX(U12:U67),U68&lt;=SUM(U24+U37+U43+U49+U53+U58+U67)),"","не верно")</f>
      </c>
      <c r="V76" s="312"/>
      <c r="W76" s="328"/>
      <c r="X76" s="328"/>
      <c r="Y76" s="328"/>
      <c r="Z76" s="328"/>
      <c r="AA76" s="328"/>
      <c r="AB76" s="173"/>
      <c r="AC76" s="173"/>
      <c r="AD76" s="160"/>
      <c r="AE76" s="160"/>
      <c r="AF76" s="160"/>
      <c r="AG76" s="160"/>
      <c r="AH76" s="160"/>
      <c r="AI76" s="160"/>
      <c r="AJ76" s="160"/>
      <c r="AK76" s="160"/>
    </row>
    <row r="77" spans="2:22" ht="35.25" customHeight="1" thickBot="1">
      <c r="B77" s="544"/>
      <c r="C77" s="320" t="s">
        <v>296</v>
      </c>
      <c r="D77" s="306">
        <f>IF(D68='Р.I. Обслужено'!D22+'Р.I. Обслужено'!D23+'Р.I. Обслужено'!D30+'Р.I. Обслужено'!D31+'Р.I. Обслужено'!D33+'Р.I. Обслужено'!D36+'Р.I. Обслужено'!D38+'Р.I. Обслужено'!D39+'Р.I. Обслужено'!D40,"","не верно")</f>
      </c>
      <c r="E77" s="306">
        <f>IF(E68='Р.I. Обслужено'!E22+'Р.I. Обслужено'!E23+'Р.I. Обслужено'!E30+'Р.I. Обслужено'!E31+'Р.I. Обслужено'!E33+'Р.I. Обслужено'!E36+'Р.I. Обслужено'!E38+'Р.I. Обслужено'!E39+'Р.I. Обслужено'!E40,"","не верно")</f>
      </c>
      <c r="F77" s="306">
        <f>IF(F68='Р.I. Обслужено'!F22+'Р.I. Обслужено'!F23+'Р.I. Обслужено'!F30+'Р.I. Обслужено'!F31+'Р.I. Обслужено'!F33+'Р.I. Обслужено'!F36+'Р.I. Обслужено'!F38+'Р.I. Обслужено'!F39+'Р.I. Обслужено'!F40,"","не верно")</f>
      </c>
      <c r="G77" s="306">
        <f>IF(G68='Р.I. Обслужено'!G22+'Р.I. Обслужено'!G23+'Р.I. Обслужено'!G30+'Р.I. Обслужено'!G31+'Р.I. Обслужено'!G33+'Р.I. Обслужено'!G36+'Р.I. Обслужено'!G38+'Р.I. Обслужено'!G39+'Р.I. Обслужено'!G40,"","не верно")</f>
      </c>
      <c r="H77" s="306">
        <f>IF(H68='Р.I. Обслужено'!H22+'Р.I. Обслужено'!H23+'Р.I. Обслужено'!H30+'Р.I. Обслужено'!H31+'Р.I. Обслужено'!H33+'Р.I. Обслужено'!H36+'Р.I. Обслужено'!H38+'Р.I. Обслужено'!H39+'Р.I. Обслужено'!H40,"","не верно")</f>
      </c>
      <c r="I77" s="339"/>
      <c r="J77" s="306">
        <f>IF(J68='Р.I. Обслужено'!I22+'Р.I. Обслужено'!I23+'Р.I. Обслужено'!I30+'Р.I. Обслужено'!I31+'Р.I. Обслужено'!I33+'Р.I. Обслужено'!I36+'Р.I. Обслужено'!I38+'Р.I. Обслужено'!I39+'Р.I. Обслужено'!I40,"","не верно")</f>
      </c>
      <c r="K77" s="302"/>
      <c r="L77" s="302"/>
      <c r="M77" s="302"/>
      <c r="N77" s="302"/>
      <c r="O77" s="302"/>
      <c r="P77" s="302"/>
      <c r="Q77" s="303"/>
      <c r="R77" s="303"/>
      <c r="S77" s="303"/>
      <c r="T77" s="303"/>
      <c r="U77" s="303"/>
      <c r="V77" s="304"/>
    </row>
    <row r="78" spans="3:16" ht="15">
      <c r="C78" s="193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</row>
    <row r="79" spans="3:16" ht="15">
      <c r="C79" s="193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</row>
    <row r="80" spans="3:16" ht="15">
      <c r="C80" s="193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</row>
    <row r="81" spans="3:16" ht="15">
      <c r="C81" s="193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</row>
    <row r="82" spans="3:16" ht="15">
      <c r="C82" s="193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</row>
    <row r="83" spans="3:16" ht="15">
      <c r="C83" s="193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</row>
    <row r="84" spans="3:16" ht="15">
      <c r="C84" s="193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</row>
    <row r="85" spans="3:16" ht="15">
      <c r="C85" s="193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</row>
    <row r="86" spans="3:16" ht="15">
      <c r="C86" s="193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</row>
    <row r="87" spans="3:16" ht="15">
      <c r="C87" s="193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</row>
    <row r="88" spans="2:22" ht="15">
      <c r="B88" s="191"/>
      <c r="C88" s="191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5"/>
      <c r="R88" s="195"/>
      <c r="S88" s="195"/>
      <c r="T88" s="195"/>
      <c r="U88" s="195"/>
      <c r="V88" s="174"/>
    </row>
    <row r="89" spans="2:22" ht="15">
      <c r="B89" s="196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7"/>
      <c r="R89" s="197"/>
      <c r="S89" s="197"/>
      <c r="T89" s="197"/>
      <c r="U89" s="197"/>
      <c r="V89" s="174"/>
    </row>
    <row r="90" spans="2:22" ht="15">
      <c r="B90" s="191"/>
      <c r="C90" s="191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5"/>
      <c r="R90" s="195"/>
      <c r="S90" s="195"/>
      <c r="T90" s="195"/>
      <c r="U90" s="195"/>
      <c r="V90" s="174"/>
    </row>
    <row r="91" spans="2:22" ht="15"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8"/>
      <c r="R91" s="198"/>
      <c r="S91" s="198"/>
      <c r="T91" s="198"/>
      <c r="U91" s="198"/>
      <c r="V91" s="174"/>
    </row>
    <row r="92" spans="2:22" ht="15">
      <c r="B92" s="174"/>
      <c r="C92" s="174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74"/>
      <c r="R92" s="174"/>
      <c r="S92" s="174"/>
      <c r="T92" s="174"/>
      <c r="U92" s="174"/>
      <c r="V92" s="174"/>
    </row>
    <row r="93" spans="4:16" ht="15"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</row>
    <row r="94" spans="4:16" ht="15"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</row>
    <row r="95" spans="4:16" ht="15"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</row>
    <row r="96" spans="4:16" ht="15"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</row>
    <row r="97" spans="4:16" ht="15"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</row>
    <row r="98" spans="4:16" ht="15"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</row>
    <row r="99" spans="4:16" ht="15"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</row>
    <row r="100" spans="4:16" ht="15"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</row>
    <row r="101" spans="4:16" ht="15"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</row>
    <row r="102" spans="4:16" ht="15"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</row>
    <row r="103" spans="4:16" ht="15"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</row>
    <row r="104" spans="4:16" ht="15"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</row>
    <row r="105" spans="4:16" ht="15"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</row>
    <row r="106" spans="4:16" ht="15"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</row>
    <row r="107" spans="4:16" ht="15"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</row>
    <row r="108" spans="4:16" ht="15"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</row>
    <row r="109" spans="4:16" ht="15"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</row>
    <row r="110" spans="4:16" ht="15"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</row>
    <row r="111" spans="4:16" ht="15"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</row>
    <row r="112" spans="4:16" ht="15"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</row>
    <row r="113" spans="4:16" ht="15"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</row>
    <row r="114" spans="4:16" ht="15"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</row>
    <row r="115" spans="4:16" ht="15"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</row>
    <row r="116" spans="4:16" ht="15"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</row>
    <row r="117" spans="4:16" ht="15"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</row>
    <row r="118" spans="4:16" ht="15"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</row>
    <row r="119" spans="4:16" ht="15"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</row>
    <row r="120" spans="4:16" ht="15"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</row>
    <row r="121" spans="4:16" ht="15"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</row>
    <row r="122" spans="4:16" ht="15"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</row>
    <row r="123" spans="4:16" ht="15"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</row>
    <row r="124" spans="4:16" ht="15"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</row>
    <row r="125" spans="4:16" ht="15"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</row>
    <row r="126" spans="4:16" ht="15"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</row>
    <row r="127" spans="4:16" ht="15"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</row>
    <row r="128" spans="4:16" ht="15"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</row>
    <row r="129" spans="4:16" ht="15"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</row>
    <row r="130" spans="4:16" ht="15"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</row>
    <row r="131" spans="4:16" ht="15"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</row>
    <row r="132" spans="4:16" ht="15"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</row>
    <row r="133" spans="4:16" ht="15"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</row>
    <row r="134" spans="4:16" ht="15"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</row>
    <row r="135" spans="4:16" ht="15"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</row>
    <row r="136" spans="4:16" ht="15"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</row>
    <row r="137" spans="4:16" ht="15"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</row>
    <row r="138" spans="4:16" ht="15"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</row>
    <row r="139" spans="4:16" ht="15"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</row>
    <row r="140" spans="4:16" ht="15"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</row>
    <row r="141" spans="4:16" ht="15"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</row>
    <row r="142" spans="4:16" ht="15"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</row>
    <row r="143" spans="4:16" ht="15"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</row>
    <row r="144" spans="4:16" ht="15"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</row>
    <row r="145" spans="4:16" ht="15"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</row>
    <row r="146" spans="4:16" ht="15"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</row>
    <row r="147" spans="4:16" ht="15"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</row>
    <row r="148" spans="4:16" ht="15"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</row>
    <row r="149" spans="4:16" ht="15"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</row>
    <row r="150" spans="4:16" ht="15"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</row>
    <row r="151" spans="4:16" ht="15"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</row>
    <row r="152" spans="4:16" ht="15"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</row>
    <row r="153" spans="4:16" ht="15"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</row>
    <row r="154" spans="4:16" ht="15"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</row>
    <row r="155" spans="4:16" ht="15"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</row>
    <row r="156" spans="4:16" ht="15"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</row>
    <row r="157" spans="4:16" ht="15"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</row>
    <row r="158" spans="4:16" ht="15"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</row>
    <row r="159" spans="4:16" ht="15"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</row>
    <row r="160" spans="4:16" ht="15"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</row>
    <row r="161" spans="4:16" ht="15"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</row>
    <row r="162" spans="4:16" ht="15"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</row>
    <row r="163" spans="4:16" ht="15"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</row>
    <row r="164" spans="4:16" ht="15"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</row>
    <row r="165" spans="4:16" ht="15"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</row>
    <row r="166" spans="4:16" ht="15"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</row>
    <row r="167" spans="4:16" ht="15"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</row>
    <row r="168" spans="4:16" ht="15"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</row>
    <row r="169" spans="4:16" ht="15"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</row>
    <row r="170" spans="4:16" ht="15"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</row>
    <row r="171" spans="4:16" ht="15"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</row>
    <row r="172" spans="4:16" ht="15"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</row>
    <row r="173" spans="4:16" ht="15"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</row>
    <row r="174" spans="4:16" ht="15"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</row>
    <row r="175" spans="4:16" ht="15"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</row>
    <row r="176" spans="4:16" ht="15"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</row>
    <row r="177" spans="4:16" ht="15"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</row>
    <row r="178" spans="4:16" ht="15"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</row>
    <row r="179" spans="4:16" ht="15"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</row>
    <row r="180" spans="4:16" ht="15"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</row>
    <row r="181" spans="4:16" ht="15"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</row>
    <row r="182" spans="4:16" ht="15"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</row>
    <row r="183" spans="4:16" ht="15"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</row>
    <row r="184" spans="4:16" ht="15"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</row>
    <row r="185" spans="4:16" ht="15"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</row>
    <row r="186" spans="4:16" ht="15"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</row>
    <row r="187" spans="4:16" ht="15"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</row>
    <row r="188" spans="4:16" ht="15"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</row>
    <row r="189" spans="4:16" ht="15"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</row>
    <row r="190" spans="4:16" ht="15"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</row>
    <row r="191" spans="4:16" ht="15"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</row>
    <row r="192" spans="4:16" ht="15"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</row>
    <row r="193" spans="4:16" ht="15"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</row>
    <row r="194" spans="4:16" ht="15"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</row>
    <row r="195" spans="4:16" ht="15"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</row>
    <row r="196" spans="4:16" ht="15"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</row>
    <row r="197" spans="4:16" ht="15"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</row>
    <row r="198" spans="4:16" ht="15"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</row>
    <row r="199" spans="4:16" ht="15"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</row>
    <row r="200" spans="4:16" ht="15"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</row>
    <row r="201" spans="4:16" ht="15"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</row>
    <row r="202" spans="4:16" ht="15"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</row>
    <row r="203" spans="4:16" ht="15"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</row>
    <row r="204" spans="4:16" ht="15"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</row>
    <row r="205" spans="4:16" ht="15"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</row>
    <row r="206" spans="4:16" ht="15"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</row>
    <row r="207" spans="4:16" ht="15"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</row>
    <row r="208" spans="4:16" ht="15"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</row>
    <row r="209" spans="4:16" ht="15"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</row>
    <row r="210" spans="4:16" ht="15"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</row>
    <row r="211" spans="4:16" ht="15"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</row>
    <row r="212" spans="4:16" ht="15"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</row>
    <row r="213" spans="4:16" ht="15"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</row>
    <row r="214" spans="4:16" ht="15"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</row>
    <row r="215" spans="4:16" ht="15"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</row>
    <row r="216" spans="4:16" ht="15"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</row>
    <row r="217" spans="4:16" ht="15"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</row>
    <row r="218" spans="4:16" ht="15"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</row>
    <row r="219" spans="4:16" ht="15"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</row>
    <row r="220" spans="4:16" ht="15"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</row>
    <row r="221" spans="4:16" ht="15"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</row>
    <row r="222" spans="4:16" ht="15"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</row>
    <row r="223" spans="4:16" ht="15"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</row>
    <row r="224" spans="4:16" ht="15"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</row>
    <row r="225" spans="4:16" ht="15"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</row>
    <row r="226" spans="4:16" ht="15"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</row>
    <row r="227" spans="4:16" ht="15"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</row>
    <row r="228" spans="4:16" ht="15"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</row>
    <row r="229" spans="4:16" ht="15"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</row>
    <row r="230" spans="4:16" ht="15"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</row>
    <row r="231" spans="4:16" ht="15"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</row>
    <row r="232" spans="4:16" ht="15"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</row>
    <row r="233" spans="4:16" ht="15"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</row>
    <row r="234" spans="4:16" ht="15"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</row>
    <row r="235" spans="4:16" ht="15"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</row>
    <row r="236" spans="4:16" ht="15"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</row>
    <row r="237" spans="4:16" ht="15"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</row>
    <row r="238" spans="4:16" ht="15"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</row>
    <row r="239" spans="4:16" ht="15"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</row>
    <row r="240" spans="4:16" ht="15"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</row>
    <row r="241" spans="4:16" ht="15"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</row>
    <row r="242" spans="4:16" ht="15"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</row>
    <row r="243" spans="4:16" ht="15"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</row>
    <row r="244" spans="4:16" ht="15"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</row>
    <row r="245" spans="4:16" ht="15"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</row>
    <row r="246" spans="4:16" ht="15"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</row>
    <row r="247" spans="4:16" ht="15"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</row>
    <row r="248" spans="4:16" ht="15"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</row>
    <row r="249" spans="4:16" ht="15"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</row>
    <row r="250" spans="4:16" ht="15"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</row>
    <row r="251" spans="4:16" ht="15"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</row>
    <row r="252" spans="4:16" ht="15"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</row>
    <row r="253" spans="4:16" ht="15"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</row>
    <row r="254" spans="4:16" ht="15"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</row>
    <row r="255" spans="4:16" ht="15"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</row>
    <row r="256" spans="4:16" ht="15"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</row>
    <row r="257" spans="4:16" ht="15"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</row>
    <row r="258" spans="4:16" ht="15"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</row>
    <row r="259" spans="4:16" ht="15"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</row>
    <row r="260" spans="4:16" ht="15"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</row>
    <row r="261" spans="4:16" ht="15"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</row>
    <row r="262" spans="4:16" ht="15"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</row>
    <row r="263" spans="4:16" ht="15"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</row>
    <row r="264" spans="4:16" ht="15"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</row>
    <row r="265" spans="4:16" ht="15"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</row>
    <row r="266" spans="4:16" ht="15"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</row>
    <row r="267" spans="4:16" ht="15"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</row>
    <row r="268" spans="4:16" ht="15"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</row>
    <row r="269" spans="4:16" ht="15"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</row>
    <row r="270" spans="4:16" ht="15"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</row>
    <row r="271" spans="4:16" ht="15"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</row>
    <row r="272" spans="4:16" ht="15"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</row>
    <row r="273" spans="4:16" ht="15"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</row>
    <row r="274" spans="4:16" ht="15"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</row>
    <row r="275" spans="4:16" ht="15"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</row>
    <row r="276" spans="4:16" ht="15"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</row>
    <row r="277" spans="4:16" ht="15"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</row>
    <row r="278" spans="4:16" ht="15"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</row>
    <row r="279" spans="4:16" ht="15"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</row>
    <row r="280" spans="4:16" ht="15"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</row>
    <row r="281" spans="4:16" ht="15"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</row>
    <row r="282" spans="4:16" ht="15"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</row>
    <row r="283" spans="4:16" ht="15"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</row>
    <row r="284" spans="4:16" ht="15"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</row>
    <row r="285" spans="4:16" ht="15"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</row>
    <row r="286" spans="4:16" ht="15"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</row>
    <row r="287" spans="4:16" ht="15"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</row>
    <row r="288" spans="4:16" ht="15"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</row>
    <row r="289" spans="4:16" ht="15"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</row>
    <row r="290" spans="4:16" ht="15"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</row>
    <row r="291" spans="4:16" ht="15"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</row>
    <row r="292" spans="4:16" ht="15"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</row>
    <row r="293" spans="4:16" ht="15"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</row>
    <row r="294" spans="4:16" ht="15"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</row>
    <row r="295" spans="4:16" ht="15"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</row>
    <row r="296" spans="4:16" ht="15"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</row>
    <row r="297" spans="4:16" ht="15"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</row>
    <row r="298" spans="4:16" ht="15"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</row>
    <row r="299" spans="4:16" ht="15"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</row>
    <row r="300" spans="4:16" ht="15"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</row>
    <row r="301" spans="4:16" ht="15"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</row>
    <row r="302" spans="4:16" ht="15"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</row>
    <row r="303" spans="4:16" ht="15"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</row>
    <row r="304" spans="4:16" ht="15"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</row>
    <row r="305" spans="4:16" ht="15"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</row>
    <row r="306" spans="4:16" ht="15"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</row>
    <row r="307" spans="4:16" ht="15"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</row>
    <row r="308" spans="4:16" ht="15"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</row>
    <row r="309" spans="4:16" ht="15"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</row>
    <row r="310" spans="4:16" ht="15"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</row>
    <row r="311" spans="4:16" ht="15"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</row>
    <row r="312" spans="4:16" ht="15"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</row>
    <row r="313" spans="4:16" ht="15"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</row>
    <row r="314" spans="4:16" ht="15"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</row>
    <row r="315" spans="4:16" ht="15"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</row>
    <row r="316" spans="4:16" ht="15"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</row>
    <row r="317" spans="4:16" ht="15"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</row>
    <row r="318" spans="4:16" ht="15"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</row>
    <row r="319" spans="4:16" ht="15"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</row>
    <row r="320" spans="4:16" ht="15"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</row>
    <row r="321" spans="4:16" ht="15"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</row>
    <row r="322" spans="4:16" ht="15"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</row>
    <row r="323" spans="4:16" ht="15"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</row>
    <row r="324" spans="4:16" ht="15"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</row>
    <row r="325" spans="4:16" ht="15"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</row>
    <row r="326" spans="4:16" ht="15"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</row>
    <row r="327" spans="4:16" ht="15"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</row>
    <row r="328" spans="4:16" ht="15"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</row>
    <row r="329" spans="4:16" ht="15"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</row>
    <row r="330" spans="4:16" ht="15"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</row>
    <row r="331" spans="4:16" ht="15"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</row>
    <row r="332" spans="4:16" ht="15"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</row>
    <row r="333" spans="4:16" ht="15"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</row>
    <row r="334" spans="4:16" ht="15"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</row>
    <row r="335" spans="4:16" ht="15"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</row>
    <row r="336" spans="4:16" ht="15"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</row>
    <row r="337" spans="4:16" ht="15"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</row>
    <row r="338" spans="4:16" ht="15"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</row>
    <row r="339" spans="4:16" ht="15"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</row>
    <row r="340" spans="4:16" ht="15"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</row>
    <row r="341" spans="4:16" ht="15"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</row>
    <row r="342" spans="4:16" ht="15"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</row>
    <row r="343" spans="4:16" ht="15"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</row>
    <row r="344" spans="4:16" ht="15"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</row>
    <row r="345" spans="4:16" ht="15"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</row>
    <row r="346" spans="4:16" ht="15"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</row>
    <row r="347" spans="4:16" ht="15"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</row>
    <row r="348" spans="4:16" ht="15"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</row>
    <row r="349" spans="4:16" ht="15"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</row>
    <row r="350" spans="4:16" ht="15"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</row>
    <row r="351" spans="4:16" ht="15"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</row>
    <row r="352" spans="4:16" ht="15"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</row>
    <row r="353" spans="4:16" ht="15"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</row>
    <row r="354" spans="4:16" ht="15"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</row>
    <row r="355" spans="4:16" ht="15"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</row>
    <row r="356" spans="4:16" ht="15"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</row>
    <row r="357" spans="4:16" ht="15"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</row>
    <row r="358" spans="4:16" ht="15"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</row>
    <row r="359" spans="4:16" ht="15"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</row>
    <row r="360" spans="4:16" ht="15"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</row>
    <row r="361" spans="4:16" ht="15"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</row>
    <row r="362" spans="4:16" ht="15"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</row>
    <row r="363" spans="4:16" ht="15"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</row>
    <row r="364" spans="4:16" ht="15"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</row>
    <row r="365" spans="4:16" ht="15"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</row>
    <row r="366" spans="4:16" ht="15"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</row>
    <row r="367" spans="4:16" ht="15"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</row>
    <row r="368" spans="4:16" ht="15"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</row>
    <row r="369" spans="4:16" ht="15"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</row>
    <row r="370" spans="4:16" ht="15"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</row>
    <row r="371" spans="4:16" ht="15"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</row>
    <row r="372" spans="4:16" ht="15"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</row>
    <row r="373" spans="4:16" ht="15"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</row>
    <row r="374" spans="4:16" ht="15"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</row>
    <row r="375" spans="4:16" ht="15"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</row>
    <row r="376" spans="4:16" ht="15"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</row>
    <row r="377" spans="4:16" ht="15"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</row>
    <row r="378" spans="4:16" ht="15"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</row>
  </sheetData>
  <sheetProtection password="CF6C" sheet="1"/>
  <mergeCells count="28">
    <mergeCell ref="C4:G4"/>
    <mergeCell ref="B6:B9"/>
    <mergeCell ref="C6:C9"/>
    <mergeCell ref="D6:N6"/>
    <mergeCell ref="D7:D9"/>
    <mergeCell ref="J8:J9"/>
    <mergeCell ref="E7:J7"/>
    <mergeCell ref="K7:N7"/>
    <mergeCell ref="M8:N8"/>
    <mergeCell ref="K8:L8"/>
    <mergeCell ref="B11:C11"/>
    <mergeCell ref="E8:F8"/>
    <mergeCell ref="B69:B77"/>
    <mergeCell ref="B38:C38"/>
    <mergeCell ref="B44:C44"/>
    <mergeCell ref="B50:C50"/>
    <mergeCell ref="B54:C54"/>
    <mergeCell ref="B59:C59"/>
    <mergeCell ref="B25:C25"/>
    <mergeCell ref="G8:G9"/>
    <mergeCell ref="O6:V6"/>
    <mergeCell ref="O7:P8"/>
    <mergeCell ref="Q7:V7"/>
    <mergeCell ref="U8:V8"/>
    <mergeCell ref="W8:AA8"/>
    <mergeCell ref="Q8:R8"/>
    <mergeCell ref="S8:T8"/>
    <mergeCell ref="H8:I8"/>
  </mergeCells>
  <dataValidations count="5">
    <dataValidation type="whole" allowBlank="1" showInputMessage="1" showErrorMessage="1" error="проверьте итоговое значение" sqref="O68">
      <formula1>0</formula1>
      <formula2>4500</formula2>
    </dataValidation>
    <dataValidation type="whole" allowBlank="1" showInputMessage="1" showErrorMessage="1" error="проверьте итоговое значение" sqref="U68 S68">
      <formula1>1</formula1>
      <formula2>4500</formula2>
    </dataValidation>
    <dataValidation type="whole" allowBlank="1" showInputMessage="1" showErrorMessage="1" error="проверьте итоговое значение" sqref="Q66:U66 O66">
      <formula1>0</formula1>
      <formula2>100000000</formula2>
    </dataValidation>
    <dataValidation type="whole" allowBlank="1" showInputMessage="1" showErrorMessage="1" sqref="P60:P66 V60:V66 O60:O65 Q60:U65 O39:P42 O45:P48 O51:P52">
      <formula1>0</formula1>
      <formula2>100000000</formula2>
    </dataValidation>
    <dataValidation type="whole" allowBlank="1" showInputMessage="1" showErrorMessage="1" sqref="T58 T37 V43 O43:R43 O58:R58 T24 O67:R67 V67 T67 V24 Q37:R37 T43 V58 Q24:R24 O26:P37 O55:V57 V37 O49:R49 T49 V49 O53:R53 T53 V53 O12:P24">
      <formula1>0</formula1>
      <formula2>10000000</formula2>
    </dataValidation>
  </dataValidations>
  <printOptions horizontalCentered="1"/>
  <pageMargins left="0.15748031496062992" right="0" top="0.11811023622047245" bottom="0.2755905511811024" header="0.15748031496062992" footer="0.11811023622047245"/>
  <pageSetup fitToHeight="0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AA328"/>
  <sheetViews>
    <sheetView zoomScale="66" zoomScaleNormal="66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22" sqref="H22"/>
    </sheetView>
  </sheetViews>
  <sheetFormatPr defaultColWidth="9.00390625" defaultRowHeight="12.75"/>
  <cols>
    <col min="1" max="1" width="1.625" style="161" customWidth="1"/>
    <col min="2" max="2" width="5.75390625" style="161" customWidth="1"/>
    <col min="3" max="3" width="64.75390625" style="161" customWidth="1"/>
    <col min="4" max="4" width="11.25390625" style="161" customWidth="1"/>
    <col min="5" max="5" width="11.875" style="161" customWidth="1"/>
    <col min="6" max="6" width="11.75390625" style="161" customWidth="1"/>
    <col min="7" max="7" width="11.00390625" style="161" customWidth="1"/>
    <col min="8" max="8" width="11.375" style="161" customWidth="1"/>
    <col min="9" max="9" width="10.75390625" style="161" customWidth="1"/>
    <col min="10" max="10" width="10.00390625" style="161" customWidth="1"/>
    <col min="11" max="11" width="11.375" style="161" customWidth="1"/>
    <col min="12" max="12" width="11.75390625" style="161" customWidth="1"/>
    <col min="13" max="13" width="14.875" style="161" customWidth="1"/>
    <col min="14" max="15" width="9.875" style="272" customWidth="1"/>
    <col min="16" max="16" width="9.75390625" style="272" customWidth="1"/>
    <col min="17" max="16384" width="9.125" style="161" customWidth="1"/>
  </cols>
  <sheetData>
    <row r="1" spans="2:15" ht="7.5" customHeight="1">
      <c r="B1" s="162"/>
      <c r="C1" s="162"/>
      <c r="D1" s="163"/>
      <c r="E1" s="163"/>
      <c r="F1" s="163"/>
      <c r="G1" s="162"/>
      <c r="H1" s="162"/>
      <c r="I1" s="162"/>
      <c r="J1" s="321" t="s">
        <v>130</v>
      </c>
      <c r="K1" s="321"/>
      <c r="L1" s="321"/>
      <c r="M1" s="321"/>
      <c r="N1" s="271"/>
      <c r="O1" s="271"/>
    </row>
    <row r="2" spans="2:15" ht="4.5" customHeight="1">
      <c r="B2" s="162"/>
      <c r="C2" s="163"/>
      <c r="D2" s="163"/>
      <c r="E2" s="163"/>
      <c r="F2" s="163"/>
      <c r="G2" s="163"/>
      <c r="H2" s="163"/>
      <c r="I2" s="163"/>
      <c r="J2" s="321"/>
      <c r="K2" s="321"/>
      <c r="L2" s="321"/>
      <c r="M2" s="321"/>
      <c r="N2" s="271"/>
      <c r="O2" s="271"/>
    </row>
    <row r="3" spans="2:16" ht="3.75" customHeight="1">
      <c r="B3" s="162"/>
      <c r="C3" s="164"/>
      <c r="D3" s="164"/>
      <c r="E3" s="164"/>
      <c r="F3" s="164"/>
      <c r="G3" s="164"/>
      <c r="H3" s="164"/>
      <c r="I3" s="164"/>
      <c r="J3" s="321"/>
      <c r="K3" s="321"/>
      <c r="L3" s="321"/>
      <c r="M3" s="321"/>
      <c r="N3" s="271"/>
      <c r="O3" s="271"/>
      <c r="P3" s="273"/>
    </row>
    <row r="4" spans="2:16" ht="22.5" customHeight="1">
      <c r="B4" s="342" t="s">
        <v>297</v>
      </c>
      <c r="C4" s="570" t="s">
        <v>92</v>
      </c>
      <c r="D4" s="570"/>
      <c r="E4" s="570"/>
      <c r="F4" s="570"/>
      <c r="G4" s="570"/>
      <c r="H4" s="166"/>
      <c r="I4" s="166"/>
      <c r="J4" s="321"/>
      <c r="K4" s="321"/>
      <c r="L4" s="321"/>
      <c r="M4" s="321"/>
      <c r="N4" s="271"/>
      <c r="O4" s="271"/>
      <c r="P4" s="273"/>
    </row>
    <row r="5" spans="14:15" ht="9.75" customHeight="1" thickBot="1">
      <c r="N5" s="274"/>
      <c r="O5" s="274"/>
    </row>
    <row r="6" spans="2:16" ht="24" customHeight="1">
      <c r="B6" s="529" t="s">
        <v>285</v>
      </c>
      <c r="C6" s="571" t="s">
        <v>325</v>
      </c>
      <c r="D6" s="535" t="s">
        <v>133</v>
      </c>
      <c r="E6" s="536"/>
      <c r="F6" s="536"/>
      <c r="G6" s="536"/>
      <c r="H6" s="536"/>
      <c r="I6" s="536"/>
      <c r="J6" s="536"/>
      <c r="K6" s="536"/>
      <c r="L6" s="537"/>
      <c r="M6" s="579" t="s">
        <v>298</v>
      </c>
      <c r="N6" s="275"/>
      <c r="O6" s="275"/>
      <c r="P6" s="276"/>
    </row>
    <row r="7" spans="2:16" ht="21.75" customHeight="1">
      <c r="B7" s="530"/>
      <c r="C7" s="572"/>
      <c r="D7" s="574" t="s">
        <v>8</v>
      </c>
      <c r="E7" s="555" t="s">
        <v>135</v>
      </c>
      <c r="F7" s="555"/>
      <c r="G7" s="555"/>
      <c r="H7" s="555"/>
      <c r="I7" s="555"/>
      <c r="J7" s="555"/>
      <c r="K7" s="575" t="s">
        <v>283</v>
      </c>
      <c r="L7" s="576"/>
      <c r="M7" s="580"/>
      <c r="N7" s="275"/>
      <c r="O7" s="275"/>
      <c r="P7" s="276"/>
    </row>
    <row r="8" spans="2:17" ht="33" customHeight="1">
      <c r="B8" s="530"/>
      <c r="C8" s="572"/>
      <c r="D8" s="574"/>
      <c r="E8" s="577" t="s">
        <v>138</v>
      </c>
      <c r="F8" s="577"/>
      <c r="G8" s="577" t="s">
        <v>139</v>
      </c>
      <c r="H8" s="577" t="s">
        <v>140</v>
      </c>
      <c r="I8" s="577"/>
      <c r="J8" s="577" t="s">
        <v>141</v>
      </c>
      <c r="K8" s="577" t="s">
        <v>142</v>
      </c>
      <c r="L8" s="578" t="s">
        <v>143</v>
      </c>
      <c r="M8" s="580"/>
      <c r="N8" s="340" t="s">
        <v>266</v>
      </c>
      <c r="O8" s="341"/>
      <c r="P8" s="341"/>
      <c r="Q8" s="341"/>
    </row>
    <row r="9" spans="2:17" ht="66" customHeight="1">
      <c r="B9" s="531"/>
      <c r="C9" s="573"/>
      <c r="D9" s="574"/>
      <c r="E9" s="167" t="s">
        <v>145</v>
      </c>
      <c r="F9" s="168" t="s">
        <v>262</v>
      </c>
      <c r="G9" s="577"/>
      <c r="H9" s="169" t="s">
        <v>146</v>
      </c>
      <c r="I9" s="170" t="s">
        <v>263</v>
      </c>
      <c r="J9" s="577"/>
      <c r="K9" s="577"/>
      <c r="L9" s="578"/>
      <c r="M9" s="581"/>
      <c r="N9" s="279" t="s">
        <v>264</v>
      </c>
      <c r="O9" s="279" t="s">
        <v>265</v>
      </c>
      <c r="P9" s="280" t="s">
        <v>299</v>
      </c>
      <c r="Q9" s="281" t="s">
        <v>300</v>
      </c>
    </row>
    <row r="10" spans="2:17" ht="15">
      <c r="B10" s="251" t="s">
        <v>31</v>
      </c>
      <c r="C10" s="355" t="s">
        <v>150</v>
      </c>
      <c r="D10" s="240">
        <v>1</v>
      </c>
      <c r="E10" s="172">
        <v>2</v>
      </c>
      <c r="F10" s="172">
        <v>3</v>
      </c>
      <c r="G10" s="172">
        <v>4</v>
      </c>
      <c r="H10" s="172">
        <v>5</v>
      </c>
      <c r="I10" s="172">
        <v>6</v>
      </c>
      <c r="J10" s="172">
        <v>7</v>
      </c>
      <c r="K10" s="172">
        <v>8</v>
      </c>
      <c r="L10" s="241">
        <v>9</v>
      </c>
      <c r="M10" s="361">
        <v>10</v>
      </c>
      <c r="N10" s="282"/>
      <c r="O10" s="282"/>
      <c r="P10" s="283"/>
      <c r="Q10" s="284"/>
    </row>
    <row r="11" spans="2:17" ht="28.5">
      <c r="B11" s="252">
        <v>1</v>
      </c>
      <c r="C11" s="356" t="s">
        <v>316</v>
      </c>
      <c r="D11" s="244">
        <f aca="true" t="shared" si="0" ref="D11:D25">E11+G11+H11+J11</f>
        <v>0</v>
      </c>
      <c r="E11" s="175"/>
      <c r="F11" s="175"/>
      <c r="G11" s="175"/>
      <c r="H11" s="175"/>
      <c r="I11" s="175"/>
      <c r="J11" s="175"/>
      <c r="K11" s="175"/>
      <c r="L11" s="245"/>
      <c r="M11" s="362"/>
      <c r="N11" s="288">
        <f>IF(E11&gt;=F11,"","не верно")</f>
      </c>
      <c r="O11" s="288">
        <f>IF(H11&gt;=I11,"","не верно")</f>
      </c>
      <c r="P11" s="288">
        <f>IF(D11=K11+L11,"","не верно")</f>
      </c>
      <c r="Q11" s="288">
        <f>IF(M11&gt;=D11,"","не верно")</f>
      </c>
    </row>
    <row r="12" spans="2:17" ht="29.25">
      <c r="B12" s="252">
        <v>2</v>
      </c>
      <c r="C12" s="357" t="s">
        <v>317</v>
      </c>
      <c r="D12" s="244">
        <f t="shared" si="0"/>
        <v>0</v>
      </c>
      <c r="E12" s="175"/>
      <c r="F12" s="175"/>
      <c r="G12" s="175"/>
      <c r="H12" s="175"/>
      <c r="I12" s="175"/>
      <c r="J12" s="175"/>
      <c r="K12" s="175"/>
      <c r="L12" s="245"/>
      <c r="M12" s="363"/>
      <c r="N12" s="288">
        <f>IF(E12&gt;=F12,"","не верно")</f>
      </c>
      <c r="O12" s="288">
        <f aca="true" t="shared" si="1" ref="O12:O25">IF(H12&gt;=I12,"","не верно")</f>
      </c>
      <c r="P12" s="288">
        <f aca="true" t="shared" si="2" ref="P12:P25">IF(D12=K12+L12,"","не верно")</f>
      </c>
      <c r="Q12" s="288">
        <f aca="true" t="shared" si="3" ref="Q12:Q25">IF(M12&gt;=D12,"","не верно")</f>
      </c>
    </row>
    <row r="13" spans="2:17" ht="15.75">
      <c r="B13" s="252">
        <v>3</v>
      </c>
      <c r="C13" s="356" t="s">
        <v>318</v>
      </c>
      <c r="D13" s="244">
        <f t="shared" si="0"/>
        <v>0</v>
      </c>
      <c r="E13" s="383"/>
      <c r="F13" s="383"/>
      <c r="G13" s="383"/>
      <c r="H13" s="383"/>
      <c r="I13" s="383"/>
      <c r="J13" s="383"/>
      <c r="K13" s="383"/>
      <c r="L13" s="391"/>
      <c r="M13" s="392"/>
      <c r="N13" s="288"/>
      <c r="O13" s="288">
        <f t="shared" si="1"/>
      </c>
      <c r="P13" s="288">
        <f t="shared" si="2"/>
      </c>
      <c r="Q13" s="288">
        <f t="shared" si="3"/>
      </c>
    </row>
    <row r="14" spans="2:17" ht="28.5">
      <c r="B14" s="252">
        <v>4</v>
      </c>
      <c r="C14" s="356" t="s">
        <v>171</v>
      </c>
      <c r="D14" s="244">
        <f t="shared" si="0"/>
        <v>0</v>
      </c>
      <c r="E14" s="181"/>
      <c r="F14" s="181"/>
      <c r="G14" s="181"/>
      <c r="H14" s="181"/>
      <c r="I14" s="181"/>
      <c r="J14" s="175"/>
      <c r="K14" s="181"/>
      <c r="L14" s="246"/>
      <c r="M14" s="363"/>
      <c r="N14" s="288">
        <f>IF(E14&gt;=F14,"","не верно")</f>
      </c>
      <c r="O14" s="288">
        <f t="shared" si="1"/>
      </c>
      <c r="P14" s="288">
        <f t="shared" si="2"/>
      </c>
      <c r="Q14" s="288">
        <f t="shared" si="3"/>
      </c>
    </row>
    <row r="15" spans="2:17" ht="42.75">
      <c r="B15" s="252">
        <v>5</v>
      </c>
      <c r="C15" s="356" t="s">
        <v>319</v>
      </c>
      <c r="D15" s="244">
        <f t="shared" si="0"/>
        <v>0</v>
      </c>
      <c r="E15" s="185"/>
      <c r="F15" s="185"/>
      <c r="G15" s="185"/>
      <c r="H15" s="185"/>
      <c r="I15" s="185"/>
      <c r="J15" s="327"/>
      <c r="K15" s="185"/>
      <c r="L15" s="249"/>
      <c r="M15" s="364"/>
      <c r="N15" s="288">
        <f>IF(E15&gt;=F15,"","не верно")</f>
      </c>
      <c r="O15" s="288">
        <f t="shared" si="1"/>
      </c>
      <c r="P15" s="288">
        <f t="shared" si="2"/>
      </c>
      <c r="Q15" s="288">
        <f t="shared" si="3"/>
      </c>
    </row>
    <row r="16" spans="2:17" ht="15.75">
      <c r="B16" s="252">
        <v>6</v>
      </c>
      <c r="C16" s="356" t="s">
        <v>320</v>
      </c>
      <c r="D16" s="244">
        <f t="shared" si="0"/>
        <v>0</v>
      </c>
      <c r="E16" s="185"/>
      <c r="F16" s="185"/>
      <c r="G16" s="185"/>
      <c r="H16" s="185"/>
      <c r="I16" s="185"/>
      <c r="J16" s="327"/>
      <c r="K16" s="185"/>
      <c r="L16" s="249"/>
      <c r="M16" s="364"/>
      <c r="N16" s="288">
        <f>IF(E16&gt;=F16,"","не верно")</f>
      </c>
      <c r="O16" s="288">
        <f t="shared" si="1"/>
      </c>
      <c r="P16" s="288">
        <f t="shared" si="2"/>
      </c>
      <c r="Q16" s="288">
        <f t="shared" si="3"/>
      </c>
    </row>
    <row r="17" spans="2:17" ht="28.5">
      <c r="B17" s="252">
        <v>7</v>
      </c>
      <c r="C17" s="356" t="s">
        <v>321</v>
      </c>
      <c r="D17" s="244">
        <f t="shared" si="0"/>
        <v>0</v>
      </c>
      <c r="E17" s="185"/>
      <c r="F17" s="185"/>
      <c r="G17" s="185"/>
      <c r="H17" s="185"/>
      <c r="I17" s="185"/>
      <c r="J17" s="327"/>
      <c r="K17" s="185"/>
      <c r="L17" s="249"/>
      <c r="M17" s="364"/>
      <c r="N17" s="288"/>
      <c r="O17" s="288">
        <f t="shared" si="1"/>
      </c>
      <c r="P17" s="288">
        <f t="shared" si="2"/>
      </c>
      <c r="Q17" s="288">
        <f t="shared" si="3"/>
      </c>
    </row>
    <row r="18" spans="2:17" ht="42.75">
      <c r="B18" s="252">
        <v>8</v>
      </c>
      <c r="C18" s="356" t="s">
        <v>187</v>
      </c>
      <c r="D18" s="244">
        <f t="shared" si="0"/>
        <v>0</v>
      </c>
      <c r="E18" s="185"/>
      <c r="F18" s="185"/>
      <c r="G18" s="185"/>
      <c r="H18" s="185"/>
      <c r="I18" s="185"/>
      <c r="J18" s="327"/>
      <c r="K18" s="185"/>
      <c r="L18" s="249"/>
      <c r="M18" s="364"/>
      <c r="N18" s="288">
        <f>IF(E18&gt;=F18,"","не верно")</f>
      </c>
      <c r="O18" s="288">
        <f t="shared" si="1"/>
      </c>
      <c r="P18" s="288">
        <f t="shared" si="2"/>
      </c>
      <c r="Q18" s="288">
        <f t="shared" si="3"/>
      </c>
    </row>
    <row r="19" spans="2:17" ht="28.5">
      <c r="B19" s="252">
        <v>9</v>
      </c>
      <c r="C19" s="356" t="s">
        <v>322</v>
      </c>
      <c r="D19" s="244">
        <f t="shared" si="0"/>
        <v>0</v>
      </c>
      <c r="E19" s="185"/>
      <c r="F19" s="185"/>
      <c r="G19" s="185"/>
      <c r="H19" s="185"/>
      <c r="I19" s="185"/>
      <c r="J19" s="327"/>
      <c r="K19" s="185"/>
      <c r="L19" s="249"/>
      <c r="M19" s="364"/>
      <c r="N19" s="288">
        <f>IF(E19&gt;=F19,"","не верно")</f>
      </c>
      <c r="O19" s="288">
        <f t="shared" si="1"/>
      </c>
      <c r="P19" s="288">
        <f t="shared" si="2"/>
      </c>
      <c r="Q19" s="288">
        <f t="shared" si="3"/>
      </c>
    </row>
    <row r="20" spans="2:17" ht="28.5">
      <c r="B20" s="252">
        <v>10</v>
      </c>
      <c r="C20" s="356" t="s">
        <v>323</v>
      </c>
      <c r="D20" s="244">
        <f t="shared" si="0"/>
        <v>0</v>
      </c>
      <c r="E20" s="185"/>
      <c r="F20" s="185"/>
      <c r="G20" s="185"/>
      <c r="H20" s="185"/>
      <c r="I20" s="185"/>
      <c r="J20" s="327"/>
      <c r="K20" s="185"/>
      <c r="L20" s="249"/>
      <c r="M20" s="364"/>
      <c r="N20" s="288"/>
      <c r="O20" s="288">
        <f t="shared" si="1"/>
      </c>
      <c r="P20" s="288">
        <f t="shared" si="2"/>
      </c>
      <c r="Q20" s="288">
        <f t="shared" si="3"/>
      </c>
    </row>
    <row r="21" spans="2:17" ht="28.5">
      <c r="B21" s="252">
        <v>11</v>
      </c>
      <c r="C21" s="356" t="s">
        <v>190</v>
      </c>
      <c r="D21" s="244">
        <f t="shared" si="0"/>
        <v>0</v>
      </c>
      <c r="E21" s="327"/>
      <c r="F21" s="327"/>
      <c r="G21" s="327"/>
      <c r="H21" s="327"/>
      <c r="I21" s="327"/>
      <c r="J21" s="327"/>
      <c r="K21" s="185"/>
      <c r="L21" s="249"/>
      <c r="M21" s="364"/>
      <c r="N21" s="288">
        <f>IF(E21&gt;=F21,"","не верно")</f>
      </c>
      <c r="O21" s="288">
        <f t="shared" si="1"/>
      </c>
      <c r="P21" s="288">
        <f t="shared" si="2"/>
      </c>
      <c r="Q21" s="288">
        <f t="shared" si="3"/>
      </c>
    </row>
    <row r="22" spans="2:17" ht="28.5">
      <c r="B22" s="252">
        <v>12</v>
      </c>
      <c r="C22" s="356" t="s">
        <v>324</v>
      </c>
      <c r="D22" s="244">
        <f t="shared" si="0"/>
        <v>0</v>
      </c>
      <c r="E22" s="185"/>
      <c r="F22" s="185"/>
      <c r="G22" s="185"/>
      <c r="H22" s="185"/>
      <c r="I22" s="327"/>
      <c r="J22" s="327"/>
      <c r="K22" s="185"/>
      <c r="L22" s="249"/>
      <c r="M22" s="364"/>
      <c r="N22" s="288">
        <f>IF(E22&gt;=F22,"","не верно")</f>
      </c>
      <c r="O22" s="288">
        <f t="shared" si="1"/>
      </c>
      <c r="P22" s="288">
        <f t="shared" si="2"/>
      </c>
      <c r="Q22" s="288">
        <f t="shared" si="3"/>
      </c>
    </row>
    <row r="23" spans="2:17" ht="15.75">
      <c r="B23" s="252">
        <v>13</v>
      </c>
      <c r="C23" s="356" t="s">
        <v>222</v>
      </c>
      <c r="D23" s="244">
        <f t="shared" si="0"/>
        <v>0</v>
      </c>
      <c r="E23" s="185"/>
      <c r="F23" s="185"/>
      <c r="G23" s="185"/>
      <c r="H23" s="185"/>
      <c r="I23" s="185"/>
      <c r="J23" s="327"/>
      <c r="K23" s="185"/>
      <c r="L23" s="249"/>
      <c r="M23" s="364"/>
      <c r="N23" s="288">
        <f>IF(E23&gt;=F23,"","не верно")</f>
      </c>
      <c r="O23" s="288">
        <f t="shared" si="1"/>
      </c>
      <c r="P23" s="288">
        <f t="shared" si="2"/>
      </c>
      <c r="Q23" s="288">
        <f t="shared" si="3"/>
      </c>
    </row>
    <row r="24" spans="2:17" ht="42.75">
      <c r="B24" s="252">
        <v>14</v>
      </c>
      <c r="C24" s="356" t="s">
        <v>192</v>
      </c>
      <c r="D24" s="244">
        <f t="shared" si="0"/>
        <v>0</v>
      </c>
      <c r="E24" s="185"/>
      <c r="F24" s="185"/>
      <c r="G24" s="185"/>
      <c r="H24" s="185"/>
      <c r="I24" s="185"/>
      <c r="J24" s="327"/>
      <c r="K24" s="185"/>
      <c r="L24" s="249"/>
      <c r="M24" s="364"/>
      <c r="N24" s="288">
        <f>IF(E24&gt;=F24,"","не верно")</f>
      </c>
      <c r="O24" s="288">
        <f t="shared" si="1"/>
      </c>
      <c r="P24" s="288">
        <f t="shared" si="2"/>
      </c>
      <c r="Q24" s="288">
        <f t="shared" si="3"/>
      </c>
    </row>
    <row r="25" spans="2:17" ht="24.75" customHeight="1" thickBot="1">
      <c r="B25" s="317"/>
      <c r="C25" s="358" t="s">
        <v>60</v>
      </c>
      <c r="D25" s="244">
        <f t="shared" si="0"/>
        <v>0</v>
      </c>
      <c r="E25" s="188"/>
      <c r="F25" s="188"/>
      <c r="G25" s="188"/>
      <c r="H25" s="188"/>
      <c r="I25" s="188"/>
      <c r="J25" s="343"/>
      <c r="K25" s="188"/>
      <c r="L25" s="250"/>
      <c r="M25" s="365">
        <f>SUM(M11:M24)</f>
        <v>0</v>
      </c>
      <c r="N25" s="288">
        <f>IF(E25&gt;=F25,"","не верно")</f>
      </c>
      <c r="O25" s="288">
        <f t="shared" si="1"/>
      </c>
      <c r="P25" s="288">
        <f t="shared" si="2"/>
      </c>
      <c r="Q25" s="288">
        <f t="shared" si="3"/>
      </c>
    </row>
    <row r="26" spans="2:27" ht="31.5">
      <c r="B26" s="543"/>
      <c r="C26" s="359" t="s">
        <v>326</v>
      </c>
      <c r="D26" s="309">
        <f>IF(AND(D25&gt;=MAX(D11:D24),D25&lt;=SUM(D11:D24)),"","не верно")</f>
      </c>
      <c r="E26" s="306">
        <f aca="true" t="shared" si="4" ref="E26:L26">IF(AND(E25&gt;=MAX(E11:E24),E25&lt;=SUM(E11:E24)),"","не верно")</f>
      </c>
      <c r="F26" s="306">
        <f t="shared" si="4"/>
      </c>
      <c r="G26" s="306">
        <f t="shared" si="4"/>
      </c>
      <c r="H26" s="306">
        <f t="shared" si="4"/>
      </c>
      <c r="I26" s="306">
        <f t="shared" si="4"/>
      </c>
      <c r="J26" s="306">
        <f t="shared" si="4"/>
      </c>
      <c r="K26" s="306">
        <f t="shared" si="4"/>
      </c>
      <c r="L26" s="310">
        <f t="shared" si="4"/>
      </c>
      <c r="M26" s="339"/>
      <c r="N26" s="328"/>
      <c r="O26" s="328"/>
      <c r="P26" s="328"/>
      <c r="Q26" s="328"/>
      <c r="R26" s="173"/>
      <c r="S26" s="173"/>
      <c r="T26" s="160"/>
      <c r="U26" s="160"/>
      <c r="V26" s="160"/>
      <c r="W26" s="160"/>
      <c r="X26" s="160"/>
      <c r="Y26" s="160"/>
      <c r="Z26" s="160"/>
      <c r="AA26" s="160"/>
    </row>
    <row r="27" spans="2:17" ht="35.25" customHeight="1" thickBot="1">
      <c r="B27" s="544"/>
      <c r="C27" s="360" t="s">
        <v>327</v>
      </c>
      <c r="D27" s="313"/>
      <c r="E27" s="314"/>
      <c r="F27" s="314"/>
      <c r="G27" s="314"/>
      <c r="H27" s="314"/>
      <c r="I27" s="314"/>
      <c r="J27" s="314"/>
      <c r="K27" s="372"/>
      <c r="L27" s="373"/>
      <c r="M27" s="302"/>
      <c r="Q27" s="173"/>
    </row>
    <row r="28" spans="3:17" ht="15"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Q28" s="173"/>
    </row>
    <row r="29" spans="3:17" ht="15"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Q29" s="173"/>
    </row>
    <row r="30" spans="3:17" ht="15">
      <c r="C30" s="193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Q30" s="173"/>
    </row>
    <row r="31" spans="3:17" ht="15">
      <c r="C31" s="193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Q31" s="173"/>
    </row>
    <row r="32" spans="3:17" ht="15">
      <c r="C32" s="193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Q32" s="173"/>
    </row>
    <row r="33" spans="3:17" ht="15">
      <c r="C33" s="193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Q33" s="173"/>
    </row>
    <row r="34" spans="3:17" ht="15">
      <c r="C34" s="193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Q34" s="173"/>
    </row>
    <row r="35" spans="3:17" ht="15">
      <c r="C35" s="193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Q35" s="173"/>
    </row>
    <row r="36" spans="3:17" ht="15">
      <c r="C36" s="193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Q36" s="173"/>
    </row>
    <row r="37" spans="3:17" ht="15">
      <c r="C37" s="193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Q37" s="173"/>
    </row>
    <row r="38" spans="2:17" ht="15">
      <c r="B38" s="191"/>
      <c r="C38" s="191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Q38" s="173"/>
    </row>
    <row r="39" spans="2:17" ht="15">
      <c r="B39" s="196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Q39" s="173"/>
    </row>
    <row r="40" spans="2:17" ht="15">
      <c r="B40" s="191"/>
      <c r="C40" s="191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Q40" s="173"/>
    </row>
    <row r="41" spans="2:17" ht="15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Q41" s="173"/>
    </row>
    <row r="42" spans="2:17" ht="15">
      <c r="B42" s="174"/>
      <c r="C42" s="174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Q42" s="173"/>
    </row>
    <row r="43" spans="4:17" ht="15"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Q43" s="173"/>
    </row>
    <row r="44" spans="4:17" ht="15"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Q44" s="173"/>
    </row>
    <row r="45" spans="4:17" ht="15"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Q45" s="173"/>
    </row>
    <row r="46" spans="4:17" ht="15"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Q46" s="173"/>
    </row>
    <row r="47" spans="4:17" ht="15"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Q47" s="173"/>
    </row>
    <row r="48" spans="4:17" ht="15"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Q48" s="173"/>
    </row>
    <row r="49" spans="4:17" ht="15"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Q49" s="173"/>
    </row>
    <row r="50" spans="4:17" ht="15"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Q50" s="173"/>
    </row>
    <row r="51" spans="4:17" ht="15"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Q51" s="173"/>
    </row>
    <row r="52" spans="4:17" ht="15"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Q52" s="173"/>
    </row>
    <row r="53" spans="4:17" ht="15"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Q53" s="173"/>
    </row>
    <row r="54" spans="4:17" ht="15"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Q54" s="173"/>
    </row>
    <row r="55" spans="4:17" ht="15"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Q55" s="173"/>
    </row>
    <row r="56" spans="4:17" ht="15"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Q56" s="173"/>
    </row>
    <row r="57" spans="4:17" ht="15"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Q57" s="173"/>
    </row>
    <row r="58" spans="4:17" ht="15"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Q58" s="173"/>
    </row>
    <row r="59" spans="4:17" ht="15"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Q59" s="173"/>
    </row>
    <row r="60" spans="4:17" ht="15"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Q60" s="173"/>
    </row>
    <row r="61" spans="4:17" ht="15"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Q61" s="173"/>
    </row>
    <row r="62" spans="4:17" ht="15"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Q62" s="173"/>
    </row>
    <row r="63" spans="4:17" ht="15"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Q63" s="173"/>
    </row>
    <row r="64" spans="4:17" ht="15"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Q64" s="173"/>
    </row>
    <row r="65" spans="4:17" ht="15"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Q65" s="173"/>
    </row>
    <row r="66" spans="4:17" ht="15"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Q66" s="173"/>
    </row>
    <row r="67" spans="4:17" ht="15"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Q67" s="173"/>
    </row>
    <row r="68" spans="4:17" ht="15"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Q68" s="173"/>
    </row>
    <row r="69" spans="4:17" ht="15"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Q69" s="173"/>
    </row>
    <row r="70" spans="4:17" ht="15"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Q70" s="173"/>
    </row>
    <row r="71" spans="4:17" ht="15"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Q71" s="173"/>
    </row>
    <row r="72" spans="4:17" ht="15"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Q72" s="173"/>
    </row>
    <row r="73" spans="4:17" ht="15"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Q73" s="173"/>
    </row>
    <row r="74" spans="4:17" ht="15"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Q74" s="173"/>
    </row>
    <row r="75" spans="4:17" ht="15"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Q75" s="173"/>
    </row>
    <row r="76" spans="4:17" ht="15"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Q76" s="173"/>
    </row>
    <row r="77" spans="4:17" ht="15"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Q77" s="173"/>
    </row>
    <row r="78" spans="4:17" ht="15"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Q78" s="173"/>
    </row>
    <row r="79" spans="4:17" ht="15"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Q79" s="173"/>
    </row>
    <row r="80" spans="4:17" ht="15"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Q80" s="173"/>
    </row>
    <row r="81" spans="4:17" ht="15"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Q81" s="173"/>
    </row>
    <row r="82" spans="4:17" ht="15"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Q82" s="173"/>
    </row>
    <row r="83" spans="4:17" ht="15"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Q83" s="173"/>
    </row>
    <row r="84" spans="4:17" ht="15"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Q84" s="173"/>
    </row>
    <row r="85" spans="4:17" ht="15"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Q85" s="173"/>
    </row>
    <row r="86" spans="4:17" ht="15"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Q86" s="173"/>
    </row>
    <row r="87" spans="4:17" ht="15"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Q87" s="173"/>
    </row>
    <row r="88" spans="4:17" ht="15"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Q88" s="173"/>
    </row>
    <row r="89" spans="4:17" ht="15"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Q89" s="173"/>
    </row>
    <row r="90" spans="4:17" ht="15"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Q90" s="173"/>
    </row>
    <row r="91" spans="4:17" ht="15"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Q91" s="173"/>
    </row>
    <row r="92" spans="4:17" ht="15"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Q92" s="173"/>
    </row>
    <row r="93" spans="4:17" ht="15"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Q93" s="173"/>
    </row>
    <row r="94" spans="4:17" ht="15"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Q94" s="173"/>
    </row>
    <row r="95" spans="4:17" ht="15"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Q95" s="173"/>
    </row>
    <row r="96" spans="4:17" ht="15"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Q96" s="173"/>
    </row>
    <row r="97" spans="4:17" ht="15"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Q97" s="173"/>
    </row>
    <row r="98" spans="4:17" ht="15"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Q98" s="173"/>
    </row>
    <row r="99" spans="4:17" ht="15"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Q99" s="173"/>
    </row>
    <row r="100" spans="4:17" ht="15"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Q100" s="173"/>
    </row>
    <row r="101" spans="4:17" ht="15"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Q101" s="173"/>
    </row>
    <row r="102" spans="4:17" ht="15"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Q102" s="173"/>
    </row>
    <row r="103" spans="4:17" ht="15"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Q103" s="173"/>
    </row>
    <row r="104" spans="4:17" ht="15"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Q104" s="173"/>
    </row>
    <row r="105" spans="4:17" ht="15"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Q105" s="173"/>
    </row>
    <row r="106" spans="4:17" ht="15"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Q106" s="173"/>
    </row>
    <row r="107" spans="4:17" ht="15"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Q107" s="173"/>
    </row>
    <row r="108" spans="4:17" ht="15"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Q108" s="173"/>
    </row>
    <row r="109" spans="4:17" ht="15"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Q109" s="173"/>
    </row>
    <row r="110" spans="4:17" ht="15"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Q110" s="173"/>
    </row>
    <row r="111" spans="4:17" ht="15"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Q111" s="173"/>
    </row>
    <row r="112" spans="4:17" ht="15"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Q112" s="173"/>
    </row>
    <row r="113" spans="4:17" ht="15"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Q113" s="173"/>
    </row>
    <row r="114" spans="4:17" ht="15"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Q114" s="173"/>
    </row>
    <row r="115" spans="4:17" ht="15"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Q115" s="173"/>
    </row>
    <row r="116" spans="4:17" ht="15"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Q116" s="173"/>
    </row>
    <row r="117" spans="4:17" ht="15"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Q117" s="173"/>
    </row>
    <row r="118" spans="4:17" ht="15"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Q118" s="173"/>
    </row>
    <row r="119" spans="4:17" ht="15"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Q119" s="173"/>
    </row>
    <row r="120" spans="4:17" ht="15"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Q120" s="173"/>
    </row>
    <row r="121" spans="4:17" ht="15"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Q121" s="173"/>
    </row>
    <row r="122" spans="4:17" ht="15"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Q122" s="173"/>
    </row>
    <row r="123" spans="4:17" ht="15"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Q123" s="173"/>
    </row>
    <row r="124" spans="4:17" ht="15"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Q124" s="173"/>
    </row>
    <row r="125" spans="4:17" ht="15"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Q125" s="173"/>
    </row>
    <row r="126" spans="4:17" ht="15"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Q126" s="173"/>
    </row>
    <row r="127" spans="4:17" ht="15"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Q127" s="173"/>
    </row>
    <row r="128" spans="4:17" ht="15"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Q128" s="173"/>
    </row>
    <row r="129" spans="4:17" ht="15"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Q129" s="173"/>
    </row>
    <row r="130" spans="4:17" ht="15"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Q130" s="173"/>
    </row>
    <row r="131" spans="4:17" ht="15"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Q131" s="173"/>
    </row>
    <row r="132" spans="4:17" ht="15"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Q132" s="173"/>
    </row>
    <row r="133" spans="4:17" ht="15"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Q133" s="173"/>
    </row>
    <row r="134" spans="4:17" ht="15"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Q134" s="173"/>
    </row>
    <row r="135" spans="4:17" ht="15"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Q135" s="173"/>
    </row>
    <row r="136" spans="4:17" ht="15"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Q136" s="173"/>
    </row>
    <row r="137" spans="4:17" ht="15"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Q137" s="173"/>
    </row>
    <row r="138" spans="4:17" ht="15"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Q138" s="173"/>
    </row>
    <row r="139" spans="4:17" ht="15"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Q139" s="173"/>
    </row>
    <row r="140" spans="4:17" ht="15"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Q140" s="173"/>
    </row>
    <row r="141" spans="4:17" ht="15"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Q141" s="173"/>
    </row>
    <row r="142" spans="4:17" ht="15"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Q142" s="173"/>
    </row>
    <row r="143" spans="4:17" ht="15"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Q143" s="173"/>
    </row>
    <row r="144" spans="4:17" ht="15"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Q144" s="173"/>
    </row>
    <row r="145" spans="4:17" ht="15"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Q145" s="173"/>
    </row>
    <row r="146" spans="4:17" ht="15"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Q146" s="173"/>
    </row>
    <row r="147" spans="4:17" ht="15"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Q147" s="173"/>
    </row>
    <row r="148" spans="4:17" ht="15"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Q148" s="173"/>
    </row>
    <row r="149" spans="4:17" ht="15"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Q149" s="173"/>
    </row>
    <row r="150" spans="4:17" ht="15"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Q150" s="173"/>
    </row>
    <row r="151" spans="4:17" ht="15"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Q151" s="173"/>
    </row>
    <row r="152" spans="4:17" ht="15"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Q152" s="173"/>
    </row>
    <row r="153" spans="4:17" ht="15"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Q153" s="173"/>
    </row>
    <row r="154" spans="4:17" ht="15"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Q154" s="173"/>
    </row>
    <row r="155" spans="4:17" ht="15"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Q155" s="173"/>
    </row>
    <row r="156" spans="4:17" ht="15"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Q156" s="173"/>
    </row>
    <row r="157" spans="4:17" ht="15"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Q157" s="173"/>
    </row>
    <row r="158" spans="4:17" ht="15"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Q158" s="173"/>
    </row>
    <row r="159" spans="4:17" ht="15"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Q159" s="173"/>
    </row>
    <row r="160" spans="4:17" ht="15"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Q160" s="173"/>
    </row>
    <row r="161" spans="4:17" ht="15"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Q161" s="173"/>
    </row>
    <row r="162" spans="4:17" ht="15"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Q162" s="173"/>
    </row>
    <row r="163" spans="4:17" ht="15"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Q163" s="173"/>
    </row>
    <row r="164" spans="4:17" ht="15"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Q164" s="173"/>
    </row>
    <row r="165" spans="4:17" ht="15"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Q165" s="173"/>
    </row>
    <row r="166" spans="4:17" ht="15"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Q166" s="173"/>
    </row>
    <row r="167" spans="4:17" ht="15"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Q167" s="173"/>
    </row>
    <row r="168" spans="4:17" ht="15"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Q168" s="173"/>
    </row>
    <row r="169" spans="4:17" ht="15"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Q169" s="173"/>
    </row>
    <row r="170" spans="4:17" ht="15"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Q170" s="173"/>
    </row>
    <row r="171" spans="4:17" ht="15"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Q171" s="173"/>
    </row>
    <row r="172" spans="4:17" ht="15"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Q172" s="173"/>
    </row>
    <row r="173" spans="4:17" ht="15"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Q173" s="173"/>
    </row>
    <row r="174" spans="4:17" ht="15"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Q174" s="173"/>
    </row>
    <row r="175" spans="4:17" ht="15"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Q175" s="173"/>
    </row>
    <row r="176" spans="4:17" ht="15"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Q176" s="173"/>
    </row>
    <row r="177" spans="4:17" ht="15"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Q177" s="173"/>
    </row>
    <row r="178" spans="4:17" ht="15"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Q178" s="173"/>
    </row>
    <row r="179" spans="4:17" ht="15"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Q179" s="173"/>
    </row>
    <row r="180" spans="4:17" ht="15"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Q180" s="173"/>
    </row>
    <row r="181" spans="4:17" ht="15"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Q181" s="173"/>
    </row>
    <row r="182" spans="4:17" ht="15"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Q182" s="173"/>
    </row>
    <row r="183" spans="4:17" ht="15"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Q183" s="173"/>
    </row>
    <row r="184" spans="4:17" ht="15"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Q184" s="173"/>
    </row>
    <row r="185" spans="4:17" ht="15"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Q185" s="173"/>
    </row>
    <row r="186" spans="4:17" ht="15"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Q186" s="173"/>
    </row>
    <row r="187" spans="4:17" ht="15"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Q187" s="173"/>
    </row>
    <row r="188" spans="4:17" ht="15"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Q188" s="173"/>
    </row>
    <row r="189" spans="4:17" ht="15"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Q189" s="173"/>
    </row>
    <row r="190" spans="4:17" ht="15"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Q190" s="173"/>
    </row>
    <row r="191" spans="4:17" ht="15"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Q191" s="173"/>
    </row>
    <row r="192" spans="4:17" ht="15"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Q192" s="173"/>
    </row>
    <row r="193" spans="4:17" ht="15"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Q193" s="173"/>
    </row>
    <row r="194" spans="4:17" ht="15"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Q194" s="173"/>
    </row>
    <row r="195" spans="4:17" ht="15"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Q195" s="173"/>
    </row>
    <row r="196" spans="4:17" ht="15"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Q196" s="173"/>
    </row>
    <row r="197" spans="4:17" ht="15"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Q197" s="173"/>
    </row>
    <row r="198" spans="4:17" ht="15"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Q198" s="173"/>
    </row>
    <row r="199" spans="4:17" ht="15"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Q199" s="173"/>
    </row>
    <row r="200" spans="4:17" ht="15"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Q200" s="173"/>
    </row>
    <row r="201" spans="4:17" ht="15"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Q201" s="173"/>
    </row>
    <row r="202" spans="4:17" ht="15"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Q202" s="173"/>
    </row>
    <row r="203" spans="4:17" ht="15"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Q203" s="173"/>
    </row>
    <row r="204" spans="4:17" ht="15"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Q204" s="173"/>
    </row>
    <row r="205" spans="4:17" ht="15"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Q205" s="173"/>
    </row>
    <row r="206" spans="4:17" ht="15"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Q206" s="173"/>
    </row>
    <row r="207" spans="4:17" ht="15"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Q207" s="173"/>
    </row>
    <row r="208" spans="4:17" ht="15"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Q208" s="173"/>
    </row>
    <row r="209" spans="4:17" ht="15"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Q209" s="173"/>
    </row>
    <row r="210" spans="4:17" ht="15"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Q210" s="173"/>
    </row>
    <row r="211" spans="4:17" ht="15"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Q211" s="173"/>
    </row>
    <row r="212" spans="4:17" ht="15"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Q212" s="173"/>
    </row>
    <row r="213" spans="4:17" ht="15"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Q213" s="173"/>
    </row>
    <row r="214" spans="4:17" ht="15"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Q214" s="173"/>
    </row>
    <row r="215" spans="4:17" ht="15"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Q215" s="173"/>
    </row>
    <row r="216" spans="4:17" ht="15"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Q216" s="173"/>
    </row>
    <row r="217" spans="4:17" ht="15"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Q217" s="173"/>
    </row>
    <row r="218" spans="4:17" ht="15"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Q218" s="173"/>
    </row>
    <row r="219" spans="4:17" ht="15"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Q219" s="173"/>
    </row>
    <row r="220" spans="4:17" ht="15"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Q220" s="173"/>
    </row>
    <row r="221" spans="4:17" ht="15"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Q221" s="173"/>
    </row>
    <row r="222" spans="4:17" ht="15"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Q222" s="173"/>
    </row>
    <row r="223" spans="4:17" ht="15"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Q223" s="173"/>
    </row>
    <row r="224" spans="4:17" ht="15"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Q224" s="173"/>
    </row>
    <row r="225" spans="4:17" ht="15"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Q225" s="173"/>
    </row>
    <row r="226" spans="4:17" ht="15"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Q226" s="173"/>
    </row>
    <row r="227" spans="4:17" ht="15"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Q227" s="173"/>
    </row>
    <row r="228" spans="4:17" ht="15"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Q228" s="173"/>
    </row>
    <row r="229" spans="4:17" ht="15"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Q229" s="173"/>
    </row>
    <row r="230" spans="4:17" ht="15"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Q230" s="173"/>
    </row>
    <row r="231" spans="4:17" ht="15"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Q231" s="173"/>
    </row>
    <row r="232" spans="4:17" ht="15"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Q232" s="173"/>
    </row>
    <row r="233" spans="4:17" ht="15"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Q233" s="173"/>
    </row>
    <row r="234" spans="4:17" ht="15"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Q234" s="173"/>
    </row>
    <row r="235" spans="4:17" ht="15"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Q235" s="173"/>
    </row>
    <row r="236" spans="4:17" ht="15"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Q236" s="173"/>
    </row>
    <row r="237" spans="4:17" ht="15"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Q237" s="173"/>
    </row>
    <row r="238" spans="4:17" ht="15"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Q238" s="173"/>
    </row>
    <row r="239" spans="4:17" ht="15"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Q239" s="173"/>
    </row>
    <row r="240" spans="4:17" ht="15"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Q240" s="173"/>
    </row>
    <row r="241" spans="4:17" ht="15"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Q241" s="173"/>
    </row>
    <row r="242" spans="4:17" ht="15"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Q242" s="173"/>
    </row>
    <row r="243" spans="4:17" ht="15"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Q243" s="173"/>
    </row>
    <row r="244" spans="4:17" ht="15"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Q244" s="173"/>
    </row>
    <row r="245" spans="4:17" ht="15"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Q245" s="173"/>
    </row>
    <row r="246" spans="4:17" ht="15"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Q246" s="173"/>
    </row>
    <row r="247" spans="4:17" ht="15"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Q247" s="173"/>
    </row>
    <row r="248" spans="4:17" ht="15"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Q248" s="173"/>
    </row>
    <row r="249" spans="4:17" ht="15"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Q249" s="173"/>
    </row>
    <row r="250" spans="4:17" ht="15"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Q250" s="173"/>
    </row>
    <row r="251" spans="4:17" ht="15"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Q251" s="173"/>
    </row>
    <row r="252" spans="4:17" ht="15"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Q252" s="173"/>
    </row>
    <row r="253" spans="4:17" ht="15"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Q253" s="173"/>
    </row>
    <row r="254" spans="4:17" ht="15"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Q254" s="173"/>
    </row>
    <row r="255" spans="4:17" ht="15"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Q255" s="173"/>
    </row>
    <row r="256" spans="4:17" ht="15"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Q256" s="173"/>
    </row>
    <row r="257" spans="4:13" ht="15"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</row>
    <row r="258" spans="4:13" ht="15"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</row>
    <row r="259" spans="4:13" ht="15"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</row>
    <row r="260" spans="4:13" ht="15"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</row>
    <row r="261" spans="4:13" ht="15"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</row>
    <row r="262" spans="4:13" ht="15"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</row>
    <row r="263" spans="4:13" ht="15"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</row>
    <row r="264" spans="4:13" ht="15"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</row>
    <row r="265" spans="4:13" ht="15"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</row>
    <row r="266" spans="4:13" ht="15"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</row>
    <row r="267" spans="4:13" ht="15"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</row>
    <row r="268" spans="4:13" ht="15"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</row>
    <row r="269" spans="4:13" ht="15"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</row>
    <row r="270" spans="4:13" ht="15"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</row>
    <row r="271" spans="4:13" ht="15"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</row>
    <row r="272" spans="4:13" ht="15"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</row>
    <row r="273" spans="4:13" ht="15"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</row>
    <row r="274" spans="4:13" ht="15"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</row>
    <row r="275" spans="4:13" ht="15"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</row>
    <row r="276" spans="4:13" ht="15"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</row>
    <row r="277" spans="4:13" ht="15"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</row>
    <row r="278" spans="4:13" ht="15"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</row>
    <row r="279" spans="4:13" ht="15"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</row>
    <row r="280" spans="4:13" ht="15"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</row>
    <row r="281" spans="4:13" ht="15"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</row>
    <row r="282" spans="4:13" ht="15"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</row>
    <row r="283" spans="4:13" ht="15"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</row>
    <row r="284" spans="4:13" ht="15"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</row>
    <row r="285" spans="4:13" ht="15"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</row>
    <row r="286" spans="4:13" ht="15"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</row>
    <row r="287" spans="4:13" ht="15"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</row>
    <row r="288" spans="4:13" ht="15"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</row>
    <row r="289" spans="4:13" ht="15"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</row>
    <row r="290" spans="4:13" ht="15"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</row>
    <row r="291" spans="4:13" ht="15"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</row>
    <row r="292" spans="4:13" ht="15"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</row>
    <row r="293" spans="4:13" ht="15"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</row>
    <row r="294" spans="4:13" ht="15"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</row>
    <row r="295" spans="4:13" ht="15"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</row>
    <row r="296" spans="4:13" ht="15"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</row>
    <row r="297" spans="4:13" ht="15"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</row>
    <row r="298" spans="4:13" ht="15"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</row>
    <row r="299" spans="4:13" ht="15"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</row>
    <row r="300" spans="4:13" ht="15"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</row>
    <row r="301" spans="4:13" ht="15"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</row>
    <row r="302" spans="4:13" ht="15"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</row>
    <row r="303" spans="4:13" ht="15"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</row>
    <row r="304" spans="4:13" ht="15"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</row>
    <row r="305" spans="4:13" ht="15"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</row>
    <row r="306" spans="4:13" ht="15"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</row>
    <row r="307" spans="4:13" ht="15"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</row>
    <row r="308" spans="4:13" ht="15"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</row>
    <row r="309" spans="4:13" ht="15"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</row>
    <row r="310" spans="4:13" ht="15"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</row>
    <row r="311" spans="4:13" ht="15"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</row>
    <row r="312" spans="4:13" ht="15"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</row>
    <row r="313" spans="4:13" ht="15"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</row>
    <row r="314" spans="4:13" ht="15"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</row>
    <row r="315" spans="4:13" ht="15"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</row>
    <row r="316" spans="4:13" ht="15"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</row>
    <row r="317" spans="4:13" ht="15"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</row>
    <row r="318" spans="4:13" ht="15"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</row>
    <row r="319" spans="4:13" ht="15"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</row>
    <row r="320" spans="4:13" ht="15"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</row>
    <row r="321" spans="4:13" ht="15"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</row>
    <row r="322" spans="4:13" ht="15"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</row>
    <row r="323" spans="4:13" ht="15"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</row>
    <row r="324" spans="4:13" ht="15"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</row>
    <row r="325" spans="4:13" ht="15"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</row>
    <row r="326" spans="4:13" ht="15"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</row>
    <row r="327" spans="4:13" ht="15"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</row>
    <row r="328" spans="4:13" ht="15"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</row>
  </sheetData>
  <sheetProtection password="CF6C" sheet="1"/>
  <mergeCells count="15">
    <mergeCell ref="B26:B27"/>
    <mergeCell ref="M6:M9"/>
    <mergeCell ref="E8:F8"/>
    <mergeCell ref="G8:G9"/>
    <mergeCell ref="H8:I8"/>
    <mergeCell ref="J8:J9"/>
    <mergeCell ref="C4:G4"/>
    <mergeCell ref="B6:B9"/>
    <mergeCell ref="C6:C9"/>
    <mergeCell ref="D6:L6"/>
    <mergeCell ref="D7:D9"/>
    <mergeCell ref="E7:J7"/>
    <mergeCell ref="K7:L7"/>
    <mergeCell ref="K8:K9"/>
    <mergeCell ref="L8:L9"/>
  </mergeCells>
  <dataValidations count="3">
    <dataValidation type="whole" allowBlank="1" showInputMessage="1" showErrorMessage="1" sqref="M11:M15 M23:M24">
      <formula1>0</formula1>
      <formula2>10000000</formula2>
    </dataValidation>
    <dataValidation type="whole" allowBlank="1" showInputMessage="1" showErrorMessage="1" sqref="M16:M22">
      <formula1>0</formula1>
      <formula2>100000000</formula2>
    </dataValidation>
    <dataValidation type="whole" allowBlank="1" showInputMessage="1" showErrorMessage="1" error="проверьте итоговое значение" sqref="M25">
      <formula1>0</formula1>
      <formula2>4500</formula2>
    </dataValidation>
  </dataValidations>
  <printOptions horizontalCentered="1"/>
  <pageMargins left="0.15748031496062992" right="0" top="0.11811023622047245" bottom="0.2755905511811024" header="0.15748031496062992" footer="0.11811023622047245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Главный бухгалтер</cp:lastModifiedBy>
  <cp:lastPrinted>2018-07-12T09:18:58Z</cp:lastPrinted>
  <dcterms:created xsi:type="dcterms:W3CDTF">2012-05-15T06:06:59Z</dcterms:created>
  <dcterms:modified xsi:type="dcterms:W3CDTF">2018-10-02T10:56:43Z</dcterms:modified>
  <cp:category/>
  <cp:version/>
  <cp:contentType/>
  <cp:contentStatus/>
</cp:coreProperties>
</file>